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pivotTables/pivotTable1.xml" ContentType="application/vnd.openxmlformats-officedocument.spreadsheetml.pivotTable+xml"/>
  <Override PartName="/xl/drawings/drawing3.xml" ContentType="application/vnd.openxmlformats-officedocument.drawing+xml"/>
  <Override PartName="/xl/comments3.xml" ContentType="application/vnd.openxmlformats-officedocument.spreadsheetml.comment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hidePivotFieldList="1" defaultThemeVersion="124226"/>
  <mc:AlternateContent xmlns:mc="http://schemas.openxmlformats.org/markup-compatibility/2006">
    <mc:Choice Requires="x15">
      <x15ac:absPath xmlns:x15ac="http://schemas.microsoft.com/office/spreadsheetml/2010/11/ac" url="C:\Users\CALIDAD04\Documents\DOCUMENTOS DE APOYO TIC\2024\PAGINA WEB\RIESGOS\"/>
    </mc:Choice>
  </mc:AlternateContent>
  <xr:revisionPtr revIDLastSave="0" documentId="8_{1AB907A2-D565-4174-8BF3-67EEB7851A57}" xr6:coauthVersionLast="47" xr6:coauthVersionMax="47" xr10:uidLastSave="{00000000-0000-0000-0000-000000000000}"/>
  <bookViews>
    <workbookView xWindow="-120" yWindow="-120" windowWidth="29040" windowHeight="15840" tabRatio="882" firstSheet="1" activeTab="1" xr2:uid="{00000000-000D-0000-FFFF-FFFF00000000}"/>
  </bookViews>
  <sheets>
    <sheet name="Instructivo" sheetId="32" r:id="rId1"/>
    <sheet name="Mapa final" sheetId="1" r:id="rId2"/>
    <sheet name="Hoja5" sheetId="31" state="hidden" r:id="rId3"/>
    <sheet name="Hoja2" sheetId="28" state="hidden" r:id="rId4"/>
    <sheet name="Datos" sheetId="33" state="hidden" r:id="rId5"/>
    <sheet name="Mapa riesgos inherentes" sheetId="36" state="hidden" r:id="rId6"/>
    <sheet name="Mapa riesgos residuales" sheetId="37" state="hidden" r:id="rId7"/>
    <sheet name="Probabilidad" sheetId="34" state="hidden" r:id="rId8"/>
    <sheet name="Tabla Impacto" sheetId="23" state="hidden" r:id="rId9"/>
    <sheet name="Impacto" sheetId="35" state="hidden" r:id="rId10"/>
    <sheet name="Matriz" sheetId="38" state="hidden" r:id="rId11"/>
    <sheet name="Control de cambios" sheetId="21" r:id="rId12"/>
    <sheet name="Opciones Tratamiento" sheetId="16" state="hidden" r:id="rId13"/>
    <sheet name="Hoja1" sheetId="11" state="hidden" r:id="rId14"/>
  </sheets>
  <definedNames>
    <definedName name="_xlnm._FilterDatabase" localSheetId="1" hidden="1">'Mapa final'!$A$8:$BV$66</definedName>
  </definedNames>
  <calcPr calcId="191028"/>
  <pivotCaches>
    <pivotCache cacheId="4"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35" i="1" l="1"/>
  <c r="AJ35" i="1" s="1"/>
  <c r="AG35" i="1"/>
  <c r="AK35" i="1" s="1"/>
  <c r="AL35" i="1" s="1"/>
  <c r="AM35" i="1" s="1"/>
  <c r="AB35" i="1"/>
  <c r="Y35" i="1"/>
  <c r="AM34" i="1"/>
  <c r="AI34" i="1"/>
  <c r="AK34" i="1" s="1"/>
  <c r="AL34" i="1" s="1"/>
  <c r="AH34" i="1"/>
  <c r="AG34" i="1"/>
  <c r="AB34" i="1"/>
  <c r="Y34" i="1"/>
  <c r="AB20" i="1"/>
  <c r="Y20" i="1"/>
  <c r="P25" i="1"/>
  <c r="Q25" i="1" s="1"/>
  <c r="R25" i="1"/>
  <c r="S25" i="1" s="1"/>
  <c r="T25" i="1" s="1"/>
  <c r="Y25" i="1"/>
  <c r="AB25" i="1"/>
  <c r="Y26" i="1"/>
  <c r="AB26" i="1"/>
  <c r="S11" i="1"/>
  <c r="T11" i="1" s="1"/>
  <c r="AB14" i="1"/>
  <c r="Y14" i="1"/>
  <c r="AB13" i="1"/>
  <c r="Y13" i="1"/>
  <c r="S13" i="1"/>
  <c r="T13" i="1" s="1"/>
  <c r="P13" i="1"/>
  <c r="Q13" i="1" s="1"/>
  <c r="AB12" i="1"/>
  <c r="Y12" i="1"/>
  <c r="AB11" i="1"/>
  <c r="Y11" i="1"/>
  <c r="P11" i="1"/>
  <c r="Q11" i="1" s="1"/>
  <c r="R9" i="1"/>
  <c r="S9" i="1" s="1"/>
  <c r="P65" i="1"/>
  <c r="Q65" i="1" s="1"/>
  <c r="P64" i="1"/>
  <c r="Q64" i="1" s="1"/>
  <c r="P63" i="1"/>
  <c r="Q63" i="1" s="1"/>
  <c r="P62" i="1"/>
  <c r="Q62" i="1" s="1"/>
  <c r="P61" i="1"/>
  <c r="Q61" i="1" s="1"/>
  <c r="P60" i="1"/>
  <c r="Q60" i="1" s="1"/>
  <c r="P59" i="1"/>
  <c r="Q59" i="1" s="1"/>
  <c r="P58" i="1"/>
  <c r="Q58" i="1" s="1"/>
  <c r="P56" i="1"/>
  <c r="Q56" i="1" s="1"/>
  <c r="P55" i="1"/>
  <c r="Q55" i="1" s="1"/>
  <c r="P51" i="1"/>
  <c r="Q51" i="1" s="1"/>
  <c r="P50" i="1"/>
  <c r="Q50" i="1" s="1"/>
  <c r="P49" i="1"/>
  <c r="Q49" i="1" s="1"/>
  <c r="P46" i="1"/>
  <c r="Q46" i="1" s="1"/>
  <c r="P44" i="1"/>
  <c r="Q44" i="1" s="1"/>
  <c r="P43" i="1"/>
  <c r="Q43" i="1" s="1"/>
  <c r="P41" i="1"/>
  <c r="Q41" i="1" s="1"/>
  <c r="P40" i="1"/>
  <c r="Q40" i="1" s="1"/>
  <c r="P38" i="1"/>
  <c r="Q38" i="1" s="1"/>
  <c r="P37" i="1"/>
  <c r="Q37" i="1" s="1"/>
  <c r="P36" i="1"/>
  <c r="Q36" i="1" s="1"/>
  <c r="P35" i="1"/>
  <c r="Q35" i="1" s="1"/>
  <c r="P34" i="1"/>
  <c r="Q34" i="1" s="1"/>
  <c r="P33" i="1"/>
  <c r="Q33" i="1" s="1"/>
  <c r="P32" i="1"/>
  <c r="Q32" i="1" s="1"/>
  <c r="P31" i="1"/>
  <c r="Q31" i="1" s="1"/>
  <c r="P29" i="1"/>
  <c r="Q29" i="1" s="1"/>
  <c r="P28" i="1"/>
  <c r="Q28" i="1" s="1"/>
  <c r="P27" i="1"/>
  <c r="Q27" i="1" s="1"/>
  <c r="P23" i="1"/>
  <c r="Q23" i="1" s="1"/>
  <c r="P22" i="1"/>
  <c r="Q22" i="1" s="1"/>
  <c r="P21" i="1"/>
  <c r="Q21" i="1" s="1"/>
  <c r="P20" i="1"/>
  <c r="Q20" i="1" s="1"/>
  <c r="P19" i="1"/>
  <c r="Q19" i="1" s="1"/>
  <c r="P18" i="1"/>
  <c r="Q18" i="1" s="1"/>
  <c r="P16" i="1"/>
  <c r="Q16" i="1" s="1"/>
  <c r="P9" i="1"/>
  <c r="Q9" i="1" s="1"/>
  <c r="R15" i="1"/>
  <c r="S15" i="1" s="1"/>
  <c r="T15" i="1" s="1"/>
  <c r="Y31" i="1"/>
  <c r="AB31" i="1"/>
  <c r="R31" i="1"/>
  <c r="S31" i="1" s="1"/>
  <c r="T31" i="1" s="1"/>
  <c r="R65" i="1"/>
  <c r="S65" i="1" s="1"/>
  <c r="R64" i="1"/>
  <c r="S64" i="1" s="1"/>
  <c r="R63" i="1"/>
  <c r="S63" i="1" s="1"/>
  <c r="R62" i="1"/>
  <c r="R61" i="1"/>
  <c r="R60" i="1"/>
  <c r="R59" i="1"/>
  <c r="R58" i="1"/>
  <c r="R56" i="1"/>
  <c r="S56" i="1" s="1"/>
  <c r="R55" i="1"/>
  <c r="S55" i="1" s="1"/>
  <c r="R51" i="1"/>
  <c r="S51" i="1" s="1"/>
  <c r="Y53" i="1"/>
  <c r="AB53" i="1"/>
  <c r="Y54" i="1"/>
  <c r="AB54" i="1"/>
  <c r="Y55" i="1"/>
  <c r="AB55" i="1"/>
  <c r="Y56" i="1"/>
  <c r="AB56" i="1"/>
  <c r="Y57" i="1"/>
  <c r="AB57" i="1"/>
  <c r="Y58" i="1"/>
  <c r="AB58" i="1"/>
  <c r="Y59" i="1"/>
  <c r="AB59" i="1"/>
  <c r="Y60" i="1"/>
  <c r="AB60" i="1"/>
  <c r="Y61" i="1"/>
  <c r="AB61" i="1"/>
  <c r="Y62" i="1"/>
  <c r="AB62" i="1"/>
  <c r="Y63" i="1"/>
  <c r="AB63" i="1"/>
  <c r="Y64" i="1"/>
  <c r="AB64" i="1"/>
  <c r="Y65" i="1"/>
  <c r="AB65" i="1"/>
  <c r="Y66" i="1"/>
  <c r="AB66" i="1"/>
  <c r="R50" i="1"/>
  <c r="S50" i="1" s="1"/>
  <c r="R49" i="1"/>
  <c r="S49" i="1" s="1"/>
  <c r="R46" i="1"/>
  <c r="S46" i="1" s="1"/>
  <c r="R44" i="1"/>
  <c r="S44" i="1" s="1"/>
  <c r="AH35" i="1" l="1"/>
  <c r="AJ34" i="1"/>
  <c r="U25" i="1"/>
  <c r="V25" i="1" s="1"/>
  <c r="AI25" i="1"/>
  <c r="AJ25" i="1" s="1"/>
  <c r="AG25" i="1"/>
  <c r="AG26" i="1" s="1"/>
  <c r="AH26" i="1" s="1"/>
  <c r="T9" i="1"/>
  <c r="U9" i="1" s="1"/>
  <c r="V9" i="1" s="1"/>
  <c r="U11" i="1"/>
  <c r="V11" i="1" s="1"/>
  <c r="U13" i="1"/>
  <c r="V13" i="1" s="1"/>
  <c r="AG13" i="1"/>
  <c r="AI13" i="1"/>
  <c r="AJ13" i="1" s="1"/>
  <c r="AI11" i="1"/>
  <c r="AJ11" i="1" s="1"/>
  <c r="AG11" i="1"/>
  <c r="AI31" i="1"/>
  <c r="AJ31" i="1" s="1"/>
  <c r="AG62" i="1"/>
  <c r="AG65" i="1"/>
  <c r="AG66" i="1" s="1"/>
  <c r="AG64" i="1"/>
  <c r="AG63" i="1"/>
  <c r="U31" i="1"/>
  <c r="V31" i="1" s="1"/>
  <c r="AG55" i="1"/>
  <c r="AG59" i="1"/>
  <c r="AG58" i="1"/>
  <c r="AG56" i="1"/>
  <c r="AG60" i="1"/>
  <c r="S58" i="1"/>
  <c r="T58" i="1" s="1"/>
  <c r="AG31" i="1"/>
  <c r="AG61" i="1"/>
  <c r="S59" i="1"/>
  <c r="T59" i="1" s="1"/>
  <c r="T63" i="1"/>
  <c r="U63" i="1" s="1"/>
  <c r="V63" i="1" s="1"/>
  <c r="S60" i="1"/>
  <c r="T60" i="1" s="1"/>
  <c r="U60" i="1" s="1"/>
  <c r="V60" i="1" s="1"/>
  <c r="T55" i="1"/>
  <c r="U55" i="1" s="1"/>
  <c r="V55" i="1" s="1"/>
  <c r="T64" i="1"/>
  <c r="U64" i="1" s="1"/>
  <c r="V64" i="1" s="1"/>
  <c r="S61" i="1"/>
  <c r="T61" i="1" s="1"/>
  <c r="T56" i="1"/>
  <c r="U56" i="1" s="1"/>
  <c r="V56" i="1" s="1"/>
  <c r="T65" i="1"/>
  <c r="AI65" i="1" s="1"/>
  <c r="S62" i="1"/>
  <c r="T62" i="1" s="1"/>
  <c r="U62" i="1" s="1"/>
  <c r="V62" i="1" s="1"/>
  <c r="AI26" i="1" l="1"/>
  <c r="AJ26" i="1" s="1"/>
  <c r="AK25" i="1"/>
  <c r="AL25" i="1" s="1"/>
  <c r="AH25" i="1"/>
  <c r="AK65" i="1"/>
  <c r="AL65" i="1" s="1"/>
  <c r="AH13" i="1"/>
  <c r="AK13" i="1"/>
  <c r="AL13" i="1" s="1"/>
  <c r="AI14" i="1"/>
  <c r="AJ14" i="1" s="1"/>
  <c r="AG14" i="1"/>
  <c r="AG12" i="1"/>
  <c r="AH11" i="1"/>
  <c r="AK11" i="1"/>
  <c r="AL11" i="1" s="1"/>
  <c r="AI12" i="1"/>
  <c r="AJ12" i="1" s="1"/>
  <c r="AI63" i="1"/>
  <c r="AK63" i="1" s="1"/>
  <c r="AL63" i="1" s="1"/>
  <c r="AM63" i="1" s="1"/>
  <c r="AK31" i="1"/>
  <c r="AL31" i="1" s="1"/>
  <c r="AM31" i="1" s="1"/>
  <c r="AI59" i="1"/>
  <c r="AJ59" i="1" s="1"/>
  <c r="U59" i="1"/>
  <c r="V59" i="1" s="1"/>
  <c r="U65" i="1"/>
  <c r="V65" i="1" s="1"/>
  <c r="AI55" i="1"/>
  <c r="AJ55" i="1" s="1"/>
  <c r="AH31" i="1"/>
  <c r="AI56" i="1"/>
  <c r="AJ56" i="1" s="1"/>
  <c r="AI58" i="1"/>
  <c r="AJ58" i="1" s="1"/>
  <c r="U58" i="1"/>
  <c r="V58" i="1" s="1"/>
  <c r="AI61" i="1"/>
  <c r="AJ61" i="1" s="1"/>
  <c r="U61" i="1"/>
  <c r="V61" i="1" s="1"/>
  <c r="AI62" i="1"/>
  <c r="AI64" i="1"/>
  <c r="AI60" i="1"/>
  <c r="AJ60" i="1" s="1"/>
  <c r="AJ65" i="1"/>
  <c r="AG57" i="1"/>
  <c r="AH57" i="1" s="1"/>
  <c r="AI66" i="1"/>
  <c r="AJ66" i="1" s="1"/>
  <c r="AH66" i="1"/>
  <c r="AH59" i="1"/>
  <c r="AH60" i="1"/>
  <c r="AH61" i="1"/>
  <c r="AH62" i="1"/>
  <c r="AH55" i="1"/>
  <c r="AH63" i="1"/>
  <c r="AH65" i="1"/>
  <c r="AH58" i="1"/>
  <c r="AH56" i="1"/>
  <c r="AH64" i="1"/>
  <c r="AK26" i="1" l="1"/>
  <c r="AL26" i="1" s="1"/>
  <c r="AM25" i="1" s="1"/>
  <c r="AK14" i="1"/>
  <c r="AL14" i="1" s="1"/>
  <c r="AM13" i="1" s="1"/>
  <c r="AH14" i="1"/>
  <c r="AK12" i="1"/>
  <c r="AL12" i="1" s="1"/>
  <c r="AM11" i="1" s="1"/>
  <c r="AH12" i="1"/>
  <c r="AJ63" i="1"/>
  <c r="AI57" i="1"/>
  <c r="AJ57" i="1" s="1"/>
  <c r="AK61" i="1"/>
  <c r="AL61" i="1" s="1"/>
  <c r="AM61" i="1" s="1"/>
  <c r="AK59" i="1"/>
  <c r="AL59" i="1" s="1"/>
  <c r="AM59" i="1" s="1"/>
  <c r="AK66" i="1"/>
  <c r="AL66" i="1" s="1"/>
  <c r="AM65" i="1" s="1"/>
  <c r="AK58" i="1"/>
  <c r="AL58" i="1" s="1"/>
  <c r="AM58" i="1" s="1"/>
  <c r="AK56" i="1"/>
  <c r="AL56" i="1" s="1"/>
  <c r="AK60" i="1"/>
  <c r="AL60" i="1" s="1"/>
  <c r="AM60" i="1" s="1"/>
  <c r="AK55" i="1"/>
  <c r="AL55" i="1" s="1"/>
  <c r="AM55" i="1" s="1"/>
  <c r="AK62" i="1"/>
  <c r="AL62" i="1" s="1"/>
  <c r="AM62" i="1" s="1"/>
  <c r="AJ62" i="1"/>
  <c r="AJ64" i="1"/>
  <c r="AK64" i="1"/>
  <c r="AL64" i="1" s="1"/>
  <c r="AM64" i="1" s="1"/>
  <c r="R23" i="1"/>
  <c r="S23" i="1" s="1"/>
  <c r="R20" i="1"/>
  <c r="S20" i="1" s="1"/>
  <c r="AK57" i="1" l="1"/>
  <c r="AL57" i="1" s="1"/>
  <c r="AM56" i="1" s="1"/>
  <c r="R43" i="1"/>
  <c r="S43" i="1" s="1"/>
  <c r="T43" i="1" s="1"/>
  <c r="R41" i="1"/>
  <c r="R40" i="1"/>
  <c r="R38" i="1"/>
  <c r="R37" i="1"/>
  <c r="R36" i="1"/>
  <c r="AB52" i="1"/>
  <c r="Y52" i="1"/>
  <c r="AB51" i="1"/>
  <c r="Y51" i="1"/>
  <c r="T51" i="1"/>
  <c r="U51" i="1" s="1"/>
  <c r="V51" i="1" s="1"/>
  <c r="AB50" i="1"/>
  <c r="Y50" i="1"/>
  <c r="T50" i="1"/>
  <c r="U50" i="1" s="1"/>
  <c r="V50" i="1" s="1"/>
  <c r="AB49" i="1"/>
  <c r="Y49" i="1"/>
  <c r="T49" i="1"/>
  <c r="U49" i="1" s="1"/>
  <c r="V49" i="1" s="1"/>
  <c r="AB48" i="1"/>
  <c r="Y48" i="1"/>
  <c r="AB47" i="1"/>
  <c r="Y47" i="1"/>
  <c r="AB46" i="1"/>
  <c r="Y46" i="1"/>
  <c r="T46" i="1"/>
  <c r="U46" i="1" s="1"/>
  <c r="V46" i="1" s="1"/>
  <c r="AB45" i="1"/>
  <c r="Y45" i="1"/>
  <c r="AB44" i="1"/>
  <c r="Y44" i="1"/>
  <c r="T44" i="1"/>
  <c r="U44" i="1" s="1"/>
  <c r="V44" i="1" s="1"/>
  <c r="AB43" i="1"/>
  <c r="Y43" i="1"/>
  <c r="AB42" i="1"/>
  <c r="Y42" i="1"/>
  <c r="AB41" i="1"/>
  <c r="Y41" i="1"/>
  <c r="AB40" i="1"/>
  <c r="Y40" i="1"/>
  <c r="AB39" i="1"/>
  <c r="Y39" i="1"/>
  <c r="AB38" i="1"/>
  <c r="Y38" i="1"/>
  <c r="AB37" i="1"/>
  <c r="Y37" i="1"/>
  <c r="AB36" i="1"/>
  <c r="Y36" i="1"/>
  <c r="R35" i="1"/>
  <c r="R34" i="1"/>
  <c r="S34" i="1" s="1"/>
  <c r="R33" i="1"/>
  <c r="S33" i="1" s="1"/>
  <c r="R32" i="1"/>
  <c r="S32" i="1" s="1"/>
  <c r="AG43" i="1" l="1"/>
  <c r="AI43" i="1"/>
  <c r="AJ43" i="1" s="1"/>
  <c r="AI46" i="1"/>
  <c r="AI47" i="1" s="1"/>
  <c r="AI48" i="1" s="1"/>
  <c r="AG46" i="1"/>
  <c r="S36" i="1"/>
  <c r="T36" i="1" s="1"/>
  <c r="AG36" i="1"/>
  <c r="AI50" i="1"/>
  <c r="AJ50" i="1" s="1"/>
  <c r="AG50" i="1"/>
  <c r="S37" i="1"/>
  <c r="T37" i="1" s="1"/>
  <c r="AI49" i="1"/>
  <c r="AJ49" i="1" s="1"/>
  <c r="AG49" i="1"/>
  <c r="AG40" i="1"/>
  <c r="AG37" i="1"/>
  <c r="AG41" i="1"/>
  <c r="AI44" i="1"/>
  <c r="AI45" i="1" s="1"/>
  <c r="AG44" i="1"/>
  <c r="S38" i="1"/>
  <c r="T38" i="1" s="1"/>
  <c r="U43" i="1"/>
  <c r="V43" i="1" s="1"/>
  <c r="S40" i="1"/>
  <c r="T40" i="1" s="1"/>
  <c r="S35" i="1"/>
  <c r="T35" i="1" s="1"/>
  <c r="AG38" i="1"/>
  <c r="AG39" i="1" s="1"/>
  <c r="AI51" i="1"/>
  <c r="AI52" i="1" s="1"/>
  <c r="AI53" i="1" s="1"/>
  <c r="AI54" i="1" s="1"/>
  <c r="AG51" i="1"/>
  <c r="AG52" i="1" s="1"/>
  <c r="AG53" i="1" s="1"/>
  <c r="AG54" i="1" s="1"/>
  <c r="S41" i="1"/>
  <c r="T41" i="1" s="1"/>
  <c r="AK49" i="1" l="1"/>
  <c r="AL49" i="1" s="1"/>
  <c r="AM49" i="1" s="1"/>
  <c r="AK46" i="1"/>
  <c r="AL46" i="1" s="1"/>
  <c r="AJ46" i="1"/>
  <c r="AK50" i="1"/>
  <c r="AL50" i="1" s="1"/>
  <c r="AM50" i="1" s="1"/>
  <c r="AJ44" i="1"/>
  <c r="AK44" i="1"/>
  <c r="AL44" i="1" s="1"/>
  <c r="U41" i="1"/>
  <c r="V41" i="1" s="1"/>
  <c r="AI41" i="1"/>
  <c r="U40" i="1"/>
  <c r="V40" i="1" s="1"/>
  <c r="AI40" i="1"/>
  <c r="AJ40" i="1" s="1"/>
  <c r="U38" i="1"/>
  <c r="V38" i="1" s="1"/>
  <c r="AI38" i="1"/>
  <c r="AK38" i="1" s="1"/>
  <c r="AL38" i="1" s="1"/>
  <c r="U35" i="1"/>
  <c r="V35" i="1" s="1"/>
  <c r="U36" i="1"/>
  <c r="V36" i="1" s="1"/>
  <c r="AI36" i="1"/>
  <c r="AJ36" i="1" s="1"/>
  <c r="U37" i="1"/>
  <c r="V37" i="1" s="1"/>
  <c r="AI37" i="1"/>
  <c r="AJ37" i="1" s="1"/>
  <c r="AG45" i="1"/>
  <c r="AK45" i="1" s="1"/>
  <c r="AL45" i="1" s="1"/>
  <c r="AM44" i="1" s="1"/>
  <c r="AG47" i="1"/>
  <c r="AG42" i="1"/>
  <c r="AH42" i="1" s="1"/>
  <c r="AK43" i="1"/>
  <c r="AL43" i="1" s="1"/>
  <c r="AM43" i="1" s="1"/>
  <c r="AJ45" i="1"/>
  <c r="AH38" i="1"/>
  <c r="AH39" i="1"/>
  <c r="AH43" i="1"/>
  <c r="AH41" i="1"/>
  <c r="AH51" i="1"/>
  <c r="AH46" i="1"/>
  <c r="AH40" i="1"/>
  <c r="AH36" i="1"/>
  <c r="AH37" i="1"/>
  <c r="AH50" i="1"/>
  <c r="AH49" i="1"/>
  <c r="AH44" i="1"/>
  <c r="AK36" i="1" l="1"/>
  <c r="AL36" i="1" s="1"/>
  <c r="AM36" i="1" s="1"/>
  <c r="AH45" i="1"/>
  <c r="AJ38" i="1"/>
  <c r="AI39" i="1"/>
  <c r="AK40" i="1"/>
  <c r="AL40" i="1" s="1"/>
  <c r="AM40" i="1" s="1"/>
  <c r="AI42" i="1"/>
  <c r="AJ42" i="1" s="1"/>
  <c r="AJ41" i="1"/>
  <c r="AK47" i="1"/>
  <c r="AL47" i="1" s="1"/>
  <c r="AG48" i="1"/>
  <c r="AK48" i="1" s="1"/>
  <c r="AL48" i="1" s="1"/>
  <c r="AM46" i="1" s="1"/>
  <c r="AH47" i="1"/>
  <c r="AK37" i="1"/>
  <c r="AL37" i="1" s="1"/>
  <c r="AM37" i="1" s="1"/>
  <c r="AK41" i="1"/>
  <c r="AL41" i="1" s="1"/>
  <c r="AH52" i="1"/>
  <c r="AJ47" i="1"/>
  <c r="AJ48" i="1"/>
  <c r="AH53" i="1"/>
  <c r="R29" i="1"/>
  <c r="R28" i="1"/>
  <c r="S28" i="1" s="1"/>
  <c r="T28" i="1" s="1"/>
  <c r="U28" i="1" s="1"/>
  <c r="V28" i="1" s="1"/>
  <c r="R27" i="1"/>
  <c r="S27" i="1" s="1"/>
  <c r="T27" i="1" s="1"/>
  <c r="U27" i="1" s="1"/>
  <c r="V27" i="1" s="1"/>
  <c r="T34" i="1"/>
  <c r="U34" i="1" s="1"/>
  <c r="V34" i="1" s="1"/>
  <c r="AB33" i="1"/>
  <c r="Y33" i="1"/>
  <c r="T33" i="1"/>
  <c r="U33" i="1" s="1"/>
  <c r="V33" i="1" s="1"/>
  <c r="AB32" i="1"/>
  <c r="Y32" i="1"/>
  <c r="T32" i="1"/>
  <c r="U32" i="1" s="1"/>
  <c r="V32" i="1" s="1"/>
  <c r="AB24" i="1"/>
  <c r="Y24" i="1"/>
  <c r="T23" i="1"/>
  <c r="U23" i="1" s="1"/>
  <c r="V23" i="1" s="1"/>
  <c r="AB23" i="1"/>
  <c r="Y23" i="1"/>
  <c r="AB30" i="1"/>
  <c r="Y30" i="1"/>
  <c r="AB29" i="1"/>
  <c r="Y29" i="1"/>
  <c r="AB28" i="1"/>
  <c r="Y28" i="1"/>
  <c r="R22" i="1"/>
  <c r="R21" i="1"/>
  <c r="AB22" i="1"/>
  <c r="Y22" i="1"/>
  <c r="AB27" i="1"/>
  <c r="Y27" i="1"/>
  <c r="AB21" i="1"/>
  <c r="Y21" i="1"/>
  <c r="AI32" i="1" l="1"/>
  <c r="AJ32" i="1" s="1"/>
  <c r="AG32" i="1"/>
  <c r="AJ39" i="1"/>
  <c r="AK39" i="1"/>
  <c r="AL39" i="1" s="1"/>
  <c r="AM38" i="1" s="1"/>
  <c r="S22" i="1"/>
  <c r="T22" i="1" s="1"/>
  <c r="AG29" i="1"/>
  <c r="AG30" i="1" s="1"/>
  <c r="AG27" i="1"/>
  <c r="AI27" i="1"/>
  <c r="AJ27" i="1" s="1"/>
  <c r="S21" i="1"/>
  <c r="T21" i="1" s="1"/>
  <c r="AG22" i="1"/>
  <c r="AI23" i="1"/>
  <c r="AI24" i="1" s="1"/>
  <c r="AG23" i="1"/>
  <c r="S29" i="1"/>
  <c r="T29" i="1" s="1"/>
  <c r="AK42" i="1"/>
  <c r="AL42" i="1" s="1"/>
  <c r="AM41" i="1" s="1"/>
  <c r="AI28" i="1"/>
  <c r="AJ28" i="1" s="1"/>
  <c r="AG28" i="1"/>
  <c r="AG21" i="1"/>
  <c r="AI33" i="1"/>
  <c r="AJ33" i="1" s="1"/>
  <c r="AG33" i="1"/>
  <c r="AH54" i="1"/>
  <c r="AH48" i="1"/>
  <c r="AK33" i="1" l="1"/>
  <c r="AL33" i="1" s="1"/>
  <c r="AM33" i="1" s="1"/>
  <c r="AK32" i="1"/>
  <c r="AL32" i="1" s="1"/>
  <c r="AM32" i="1" s="1"/>
  <c r="AJ23" i="1"/>
  <c r="AK23" i="1"/>
  <c r="AL23" i="1" s="1"/>
  <c r="U22" i="1"/>
  <c r="V22" i="1" s="1"/>
  <c r="AI22" i="1"/>
  <c r="AJ22" i="1" s="1"/>
  <c r="AI21" i="1"/>
  <c r="AJ21" i="1" s="1"/>
  <c r="U21" i="1"/>
  <c r="V21" i="1" s="1"/>
  <c r="U29" i="1"/>
  <c r="V29" i="1" s="1"/>
  <c r="AI29" i="1"/>
  <c r="AI30" i="1" s="1"/>
  <c r="AK30" i="1" s="1"/>
  <c r="AL30" i="1" s="1"/>
  <c r="AM29" i="1" s="1"/>
  <c r="AG24" i="1"/>
  <c r="AK24" i="1" s="1"/>
  <c r="AL24" i="1" s="1"/>
  <c r="AM23" i="1" s="1"/>
  <c r="AH23" i="1"/>
  <c r="AK28" i="1"/>
  <c r="AL28" i="1" s="1"/>
  <c r="AM28" i="1" s="1"/>
  <c r="AK27" i="1"/>
  <c r="AL27" i="1" s="1"/>
  <c r="AM27" i="1" s="1"/>
  <c r="AJ24" i="1"/>
  <c r="AH29" i="1"/>
  <c r="AH30" i="1"/>
  <c r="AH28" i="1"/>
  <c r="AH33" i="1"/>
  <c r="AH32" i="1"/>
  <c r="AH22" i="1"/>
  <c r="AH21" i="1"/>
  <c r="AH27" i="1"/>
  <c r="AK22" i="1" l="1"/>
  <c r="AL22" i="1" s="1"/>
  <c r="AM22" i="1" s="1"/>
  <c r="AK29" i="1"/>
  <c r="AL29" i="1" s="1"/>
  <c r="AH24" i="1"/>
  <c r="AK21" i="1"/>
  <c r="AL21" i="1" s="1"/>
  <c r="AM21" i="1" s="1"/>
  <c r="AJ29" i="1"/>
  <c r="AJ30" i="1"/>
  <c r="AB10" i="1"/>
  <c r="Y10" i="1"/>
  <c r="AB9" i="1"/>
  <c r="Y9" i="1"/>
  <c r="R19" i="1"/>
  <c r="R18" i="1"/>
  <c r="R16" i="1"/>
  <c r="S16" i="1" s="1"/>
  <c r="T16" i="1" s="1"/>
  <c r="U16" i="1" s="1"/>
  <c r="V16" i="1" s="1"/>
  <c r="O15" i="1"/>
  <c r="P15" i="1" s="1"/>
  <c r="Q15" i="1" s="1"/>
  <c r="U15" i="1" s="1"/>
  <c r="V15" i="1" s="1"/>
  <c r="T20" i="1"/>
  <c r="AB19" i="1"/>
  <c r="Y19" i="1"/>
  <c r="AB18" i="1"/>
  <c r="Y18" i="1"/>
  <c r="S18" i="1" l="1"/>
  <c r="T18" i="1" s="1"/>
  <c r="AG19" i="1"/>
  <c r="AI9" i="1"/>
  <c r="AJ9" i="1" s="1"/>
  <c r="AG9" i="1"/>
  <c r="S19" i="1"/>
  <c r="T19" i="1" s="1"/>
  <c r="AG18" i="1"/>
  <c r="AI20" i="1"/>
  <c r="AJ20" i="1" s="1"/>
  <c r="AG20" i="1"/>
  <c r="U20" i="1"/>
  <c r="V20" i="1" s="1"/>
  <c r="AK20" i="1" l="1"/>
  <c r="AL20" i="1" s="1"/>
  <c r="AM20" i="1" s="1"/>
  <c r="AK9" i="1"/>
  <c r="AL9" i="1" s="1"/>
  <c r="AG10" i="1"/>
  <c r="U19" i="1"/>
  <c r="V19" i="1" s="1"/>
  <c r="AI19" i="1"/>
  <c r="AJ19" i="1" s="1"/>
  <c r="U18" i="1"/>
  <c r="V18" i="1" s="1"/>
  <c r="AI18" i="1"/>
  <c r="AJ18" i="1" s="1"/>
  <c r="AI10" i="1"/>
  <c r="AJ10" i="1" s="1"/>
  <c r="AH9" i="1"/>
  <c r="AH18" i="1"/>
  <c r="AH19" i="1"/>
  <c r="AH20" i="1"/>
  <c r="AK19" i="1" l="1"/>
  <c r="AL19" i="1" s="1"/>
  <c r="AM19" i="1" s="1"/>
  <c r="AK18" i="1"/>
  <c r="AL18" i="1" s="1"/>
  <c r="AM18" i="1" s="1"/>
  <c r="AK10" i="1"/>
  <c r="AL10" i="1" s="1"/>
  <c r="AM9" i="1" s="1"/>
  <c r="AH10" i="1"/>
  <c r="U11" i="32"/>
  <c r="V11" i="32" s="1"/>
  <c r="AG12" i="32"/>
  <c r="AI11" i="32"/>
  <c r="AJ11" i="32" s="1"/>
  <c r="AG11" i="32"/>
  <c r="AK11" i="32" s="1"/>
  <c r="AL11" i="32" s="1"/>
  <c r="AH12" i="32" l="1"/>
  <c r="AH11" i="32"/>
  <c r="AI12" i="32"/>
  <c r="AJ12" i="32" s="1"/>
  <c r="AK12" i="32" l="1"/>
  <c r="AL12" i="32" s="1"/>
  <c r="AM11" i="32" s="1"/>
  <c r="S11" i="32" l="1"/>
  <c r="T11" i="32" s="1"/>
  <c r="R11" i="32"/>
  <c r="P11" i="32"/>
  <c r="Q11" i="32" s="1"/>
  <c r="H10" i="38" l="1"/>
  <c r="G10" i="38"/>
  <c r="F10" i="38"/>
  <c r="E10" i="38"/>
  <c r="D10" i="38"/>
  <c r="H8" i="38"/>
  <c r="G8" i="38"/>
  <c r="F8" i="38"/>
  <c r="E8" i="38"/>
  <c r="D8" i="38"/>
  <c r="H6" i="38"/>
  <c r="G6" i="38"/>
  <c r="F6" i="38"/>
  <c r="E6" i="38"/>
  <c r="D6" i="38"/>
  <c r="H4" i="38"/>
  <c r="G4" i="38"/>
  <c r="F4" i="38"/>
  <c r="E4" i="38"/>
  <c r="D4" i="38"/>
  <c r="H2" i="38"/>
  <c r="G2" i="38"/>
  <c r="F2" i="38"/>
  <c r="E2" i="38"/>
  <c r="D2" i="38"/>
  <c r="AB12" i="32" l="1"/>
  <c r="Y12" i="32"/>
  <c r="AB11" i="32"/>
  <c r="Y11" i="32"/>
  <c r="AB17" i="1" l="1"/>
  <c r="Y17" i="1"/>
  <c r="AB16" i="1"/>
  <c r="Y16" i="1"/>
  <c r="AB15" i="1"/>
  <c r="Y15" i="1"/>
  <c r="AI15" i="1" l="1"/>
  <c r="AJ15" i="1" s="1"/>
  <c r="AG15" i="1"/>
  <c r="AI17" i="1"/>
  <c r="AI16" i="1"/>
  <c r="AJ16" i="1" s="1"/>
  <c r="AG17" i="1"/>
  <c r="AG16" i="1"/>
  <c r="CG26" i="23"/>
  <c r="CG27" i="23" s="1"/>
  <c r="CH25" i="23"/>
  <c r="CG25" i="23"/>
  <c r="AK16" i="1" l="1"/>
  <c r="AL16" i="1" s="1"/>
  <c r="AK15" i="1"/>
  <c r="AL15" i="1" s="1"/>
  <c r="AM15" i="1" s="1"/>
  <c r="AK17" i="1"/>
  <c r="AL17" i="1" s="1"/>
  <c r="AM16" i="1" s="1"/>
  <c r="AH15" i="1"/>
  <c r="CB25" i="23"/>
  <c r="CF25" i="23"/>
  <c r="CE25" i="23"/>
  <c r="CE26" i="23" s="1"/>
  <c r="CE27" i="23" s="1"/>
  <c r="CD25" i="23"/>
  <c r="CC25" i="23"/>
  <c r="CC26" i="23" s="1"/>
  <c r="CC27" i="23" s="1"/>
  <c r="CA25" i="23"/>
  <c r="CA26" i="23" s="1"/>
  <c r="CA27" i="23" s="1"/>
  <c r="BZ25" i="23"/>
  <c r="BY25" i="23"/>
  <c r="BY26" i="23" s="1"/>
  <c r="BY27" i="23" s="1"/>
  <c r="BX25" i="23"/>
  <c r="BW25" i="23"/>
  <c r="BW26" i="23" s="1"/>
  <c r="BW27" i="23" s="1"/>
  <c r="BV25" i="23"/>
  <c r="BU25" i="23"/>
  <c r="BU26" i="23" s="1"/>
  <c r="BU27" i="23" s="1"/>
  <c r="BT25" i="23"/>
  <c r="BS25" i="23"/>
  <c r="BS26" i="23" s="1"/>
  <c r="BS27" i="23" s="1"/>
  <c r="BR25" i="23"/>
  <c r="BQ25" i="23"/>
  <c r="BQ26" i="23" s="1"/>
  <c r="BQ27" i="23" s="1"/>
  <c r="BP25" i="23"/>
  <c r="BO25" i="23"/>
  <c r="BO26" i="23" s="1"/>
  <c r="BO27" i="23" s="1"/>
  <c r="BM25" i="23"/>
  <c r="AH16" i="1" l="1"/>
  <c r="AH17" i="1"/>
  <c r="S27" i="23"/>
  <c r="AJ17" i="1" l="1"/>
  <c r="BN25" i="23"/>
  <c r="BM26" i="23"/>
  <c r="BM27" i="23" s="1"/>
  <c r="BL25" i="23"/>
  <c r="BK25" i="23"/>
  <c r="BK26" i="23" s="1"/>
  <c r="BK27" i="23" s="1"/>
  <c r="BJ25" i="23"/>
  <c r="BI25" i="23"/>
  <c r="BI26" i="23" s="1"/>
  <c r="BI27" i="23" s="1"/>
  <c r="BH25" i="23"/>
  <c r="BG25" i="23"/>
  <c r="BG26" i="23" s="1"/>
  <c r="BG27" i="23" s="1"/>
  <c r="BF25" i="23"/>
  <c r="BE25" i="23"/>
  <c r="BE26" i="23" s="1"/>
  <c r="BE27" i="23" s="1"/>
  <c r="BD25" i="23"/>
  <c r="BC25" i="23"/>
  <c r="BC26" i="23" s="1"/>
  <c r="BC27" i="23" s="1"/>
  <c r="BB25" i="23"/>
  <c r="BA25" i="23"/>
  <c r="BA26" i="23" s="1"/>
  <c r="BA27" i="23" s="1"/>
  <c r="AZ25" i="23"/>
  <c r="AY25" i="23"/>
  <c r="AY26" i="23" s="1"/>
  <c r="AY27" i="23" s="1"/>
  <c r="AX25" i="23"/>
  <c r="AW25" i="23"/>
  <c r="AW26" i="23" s="1"/>
  <c r="AW27" i="23" s="1"/>
  <c r="AV25" i="23"/>
  <c r="AU25" i="23"/>
  <c r="AU26" i="23" s="1"/>
  <c r="AU27" i="23" s="1"/>
  <c r="AT25" i="23"/>
  <c r="AS25" i="23"/>
  <c r="AS26" i="23" s="1"/>
  <c r="AS27" i="23" s="1"/>
  <c r="AR25" i="23"/>
  <c r="AQ25" i="23"/>
  <c r="AQ26" i="23" s="1"/>
  <c r="AQ27" i="23" s="1"/>
  <c r="AP25" i="23"/>
  <c r="AO25" i="23"/>
  <c r="AO26" i="23" s="1"/>
  <c r="AO27" i="23" s="1"/>
  <c r="AN25" i="23"/>
  <c r="AM25" i="23"/>
  <c r="AM26" i="23" s="1"/>
  <c r="AM27" i="23" s="1"/>
  <c r="AL25" i="23"/>
  <c r="AK25" i="23"/>
  <c r="AK26" i="23" s="1"/>
  <c r="AK27" i="23" s="1"/>
  <c r="AJ25" i="23"/>
  <c r="AI25" i="23"/>
  <c r="AI26" i="23" s="1"/>
  <c r="AI27" i="23" s="1"/>
  <c r="AH25" i="23"/>
  <c r="AG25" i="23"/>
  <c r="AG26" i="23" s="1"/>
  <c r="AG27" i="23" s="1"/>
  <c r="AF25" i="23"/>
  <c r="AE25" i="23"/>
  <c r="AE26" i="23" s="1"/>
  <c r="AE27" i="23" s="1"/>
  <c r="AD25" i="23"/>
  <c r="AC25" i="23"/>
  <c r="AC26" i="23" s="1"/>
  <c r="AC27" i="23" s="1"/>
  <c r="AB25" i="23"/>
  <c r="AA25" i="23"/>
  <c r="AA26" i="23" s="1"/>
  <c r="AA27" i="23" s="1"/>
  <c r="Z25" i="23"/>
  <c r="Y25" i="23"/>
  <c r="Y26" i="23" s="1"/>
  <c r="Y27" i="23" s="1"/>
  <c r="X25" i="23"/>
  <c r="W25" i="23"/>
  <c r="W26" i="23" s="1"/>
  <c r="W27" i="23" s="1"/>
  <c r="V25" i="23"/>
  <c r="U25" i="23"/>
  <c r="U26" i="23" s="1"/>
  <c r="U27" i="23" s="1"/>
  <c r="T25" i="23"/>
  <c r="S25" i="23"/>
  <c r="R25" i="23"/>
  <c r="Q25" i="23"/>
  <c r="Q26" i="23" s="1"/>
  <c r="Q27" i="23" s="1"/>
  <c r="P25" i="23"/>
  <c r="O25" i="23"/>
  <c r="O26" i="23" s="1"/>
  <c r="O27" i="23" s="1"/>
  <c r="N25" i="23"/>
  <c r="M25" i="23"/>
  <c r="M26" i="23" s="1"/>
  <c r="M27" i="23" s="1"/>
  <c r="L25" i="23"/>
  <c r="K25" i="23"/>
  <c r="K26" i="23" s="1"/>
  <c r="K27" i="23" s="1"/>
  <c r="J25" i="23"/>
  <c r="I25" i="23"/>
  <c r="I26" i="23" s="1"/>
  <c r="I27" i="23" s="1"/>
  <c r="O42" i="23"/>
  <c r="AK51" i="1" l="1"/>
  <c r="AL51" i="1" s="1"/>
  <c r="AJ52" i="1"/>
  <c r="AJ51" i="1"/>
  <c r="AK52" i="1" l="1"/>
  <c r="AL52" i="1" s="1"/>
  <c r="AJ53" i="1" l="1"/>
  <c r="AK53" i="1"/>
  <c r="AL53" i="1" s="1"/>
  <c r="AJ54" i="1" l="1"/>
  <c r="AK54" i="1"/>
  <c r="AL54" i="1" s="1"/>
  <c r="AM5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G7" authorId="0" shapeId="0" xr:uid="{2EEB730E-1BC1-4ADC-ACCB-12D4E37B34A1}">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739A3950-925B-486D-8F84-78CA86B0C7A0}">
      <text>
        <r>
          <rPr>
            <b/>
            <sz val="9"/>
            <color indexed="81"/>
            <rFont val="Tahoma"/>
            <family val="2"/>
          </rPr>
          <t>Lina Maria Patarroyo Parra:</t>
        </r>
        <r>
          <rPr>
            <sz val="9"/>
            <color indexed="81"/>
            <rFont val="Tahoma"/>
            <family val="2"/>
          </rPr>
          <t xml:space="preserve">
Riesgos asistenciales.</t>
        </r>
      </text>
    </comment>
    <comment ref="I7" authorId="0" shapeId="0" xr:uid="{E4AEE573-23A7-40B2-A5B2-C50FC9F11DED}">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G7" authorId="0" shapeId="0" xr:uid="{00000000-0006-0000-0200-000001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00000000-0006-0000-0200-000002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7" authorId="0" shapeId="0" xr:uid="{00000000-0006-0000-0200-000003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F2" authorId="0" shapeId="0" xr:uid="{ED6EEE93-0B22-4273-893E-4778EF8FAA1E}">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G2" authorId="0" shapeId="0" xr:uid="{31FBEA48-8952-47DC-8B5F-88E957B4F79E}">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9AE63147-BC1D-4A9A-A801-BEC016D7F87C}">
      <text>
        <r>
          <rPr>
            <b/>
            <sz val="9"/>
            <color indexed="81"/>
            <rFont val="Tahoma"/>
            <family val="2"/>
          </rPr>
          <t>Lina Maria Patarroyo Parra:</t>
        </r>
        <r>
          <rPr>
            <sz val="9"/>
            <color indexed="81"/>
            <rFont val="Tahoma"/>
            <family val="2"/>
          </rPr>
          <t xml:space="preserve">
Riesgos asistenciales.</t>
        </r>
      </text>
    </comment>
    <comment ref="E3" authorId="0" shapeId="0" xr:uid="{7213A3BA-F17A-479B-97F9-932FB14EACF3}">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H3" authorId="0" shapeId="0" xr:uid="{7252E1F3-E576-4DB4-870C-AA0DFA140256}">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I3" authorId="0" shapeId="0" xr:uid="{824AE5E2-9A93-4AA7-BD76-3ED36E00A7DA}">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<sst xmlns="http://schemas.openxmlformats.org/spreadsheetml/2006/main" count="2125" uniqueCount="750">
  <si>
    <t>CODIGO: OADS-F-14</t>
  </si>
  <si>
    <t>ESE HOSPITAL UNIVERSITARIO SAN RAFAEL TUNJA</t>
  </si>
  <si>
    <t>VERSION: 09</t>
  </si>
  <si>
    <t>Mapa de riesgo de corrupción, opacidad, fraude y soborno (SICOFS)</t>
  </si>
  <si>
    <t>Identificación</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</si>
  <si>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</si>
  <si>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</si>
  <si>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</si>
  <si>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</si>
  <si>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</si>
  <si>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</si>
  <si>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</si>
  <si>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</si>
  <si>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</si>
  <si>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</si>
  <si>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</si>
  <si>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</si>
  <si>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</si>
  <si>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</si>
  <si>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Clasificación del riesgo</t>
  </si>
  <si>
    <t>Factor del riesgo</t>
  </si>
  <si>
    <t>Impacto</t>
  </si>
  <si>
    <t>Frecuencia con la cual se realiza la actividad</t>
  </si>
  <si>
    <t>Probabilidad</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</si>
  <si>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</si>
  <si>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</si>
  <si>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</si>
  <si>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</si>
  <si>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</si>
  <si>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</si>
  <si>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</si>
  <si>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</si>
  <si>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</si>
  <si>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</si>
  <si>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</si>
  <si>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</si>
  <si>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Producto final</t>
  </si>
  <si>
    <t>Estado</t>
  </si>
  <si>
    <t>Tipo</t>
  </si>
  <si>
    <t>Implementación</t>
  </si>
  <si>
    <t>Calificación</t>
  </si>
  <si>
    <t>Documentación</t>
  </si>
  <si>
    <t>Frecuencia</t>
  </si>
  <si>
    <t>Evidencia</t>
  </si>
  <si>
    <t>Soporte Evidencia</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</si>
  <si>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</si>
  <si>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</si>
  <si>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</si>
  <si>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 xml:space="preserve">Da respuesta al ¿Qué puede salir mal?
Inicia con ACCIÓN U OMISIÓN + uso del poder + desviación de la gestión de lo público + el beneficio privado </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</si>
  <si>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</si>
  <si>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</si>
  <si>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Riesgo de gestión.
- Riesgo del sistema gestión de seguridad de la información.
- Riesgos asistenciales.
- Riesgos de lavado de activos y financiación del terrorismo / Financiamiento a la proliferación de armas de destrucción masiva. (SARLFT/PADM).
- </t>
    </r>
    <r>
      <rPr>
        <u/>
        <sz val="10"/>
        <color theme="1"/>
        <rFont val="Tahoma"/>
        <family val="2"/>
      </rPr>
      <t>Riesgos de corrupción
- Riesgo de opacidad
- Riesgo de fraude
- Riesgo de soborno</t>
    </r>
    <r>
      <rPr>
        <sz val="10"/>
        <color theme="1"/>
        <rFont val="Tahoma"/>
        <family val="2"/>
      </rPr>
      <t xml:space="preserve">
- Riesgo fiscal
- Riesgo contractual
- Riesgo clínico
Lista desplegable ya definida, para este caso pueden ser:
 - Riesgos de corrupción
- Riesgo de opacidad
- Riesgo de fraude
- Riesgo de soborno
Según el caso</t>
    </r>
  </si>
  <si>
    <t>Corresponde al/los grupo/s al que pertenece el riesgo:
- Riesgo de salud
- Riesgo operacional
- Riesgo actuarial
- Riesgo de crédito
- Riesgo de liquidez
- Riego de mercado
- Riesgo de lavado de activos y financiación de terrorismo
Según el caso</t>
  </si>
  <si>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deplegable ya definida</t>
  </si>
  <si>
    <t>Corresponde al sistema de gestión al cual afectaría el riesgo:
- Sistema de gestión de calidad del programa madre canguro (SGC PMC)
- Sistema de seguridad y salud en el trabajo (SST)
- Sistema de gestión ambiental (SGA)
- No aplica (NA)
Lista desplegable ya definida</t>
  </si>
  <si>
    <t>Daños activos físicos
Ejecución y administración de procesos
Fallas tecnológicas
Fraude externo
Fraude interno
Relaciones laborales
Usuarios, productos y prácticas, organizacionales
Lista desplegable ya definida</t>
  </si>
  <si>
    <t>Empleados
Contratistas
Proveedores
Clientes
Contraparte
Usuarios
Personas naturales
Personas jurídicas
Asociados
Se puede presentar más de un factor</t>
  </si>
  <si>
    <t>Económico
Reputacional
Económico y Reputacional
Lista desplegable ya definida</t>
  </si>
  <si>
    <t>Defina el número de veces que se ejecuta la actividad durante el año</t>
  </si>
  <si>
    <t>Se encuentra parametrizada teniendo en cuenta la frecuencia con la cual se lleva acabo la actividad</t>
  </si>
  <si>
    <t>Campo parametrizado con el criterio de probabilidad seleccionado</t>
  </si>
  <si>
    <t>Criterios asociados al resultado de la encuesta realizada a cada riesgos identificado (Hoja de tabla impacto)</t>
  </si>
  <si>
    <t>Campo parametrizado con el criterio de impacto resultado de la calificación en la tabla de impacto</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</si>
  <si>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</si>
  <si>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</si>
  <si>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</si>
  <si>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</si>
  <si>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</si>
  <si>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</si>
  <si>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</si>
  <si>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</si>
  <si>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</si>
  <si>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</si>
  <si>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</si>
  <si>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</si>
  <si>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</si>
  <si>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</si>
  <si>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</si>
  <si>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</si>
  <si>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</si>
  <si>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</si>
  <si>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</si>
  <si>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</si>
  <si>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</si>
  <si>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</si>
  <si>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</si>
  <si>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Control interno</t>
  </si>
  <si>
    <t>OACI-RC-01</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</si>
  <si>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</si>
  <si>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Tráfico de influencias, ocultamiento o utilización de información a
favor de un tercero
3.  Falta de criterio y objetividad del auditor). </t>
  </si>
  <si>
    <t xml:space="preserve">Sanciones, pérdida de credibilidad y confiabilidad en los informes de control interno  </t>
  </si>
  <si>
    <t>Riesgo de corrupción</t>
  </si>
  <si>
    <t>Riesgo operacional</t>
  </si>
  <si>
    <t>Caracterización</t>
  </si>
  <si>
    <t>NA</t>
  </si>
  <si>
    <t>Ejecución y administración de procesos</t>
  </si>
  <si>
    <t>Empleados-contratistas</t>
  </si>
  <si>
    <t>Reputacional</t>
  </si>
  <si>
    <t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t>
  </si>
  <si>
    <t>Preventivo</t>
  </si>
  <si>
    <t>Manual</t>
  </si>
  <si>
    <t>Documentado</t>
  </si>
  <si>
    <t>Continua</t>
  </si>
  <si>
    <t>Con Registro</t>
  </si>
  <si>
    <t>Plan Anual de auditoria OACI-F-02
Declaración de Conocimiento código de Ética de la Auditoria Interna  Anexo 1 de Código de Ética
Carta de representación de veracidad de la información OACI-F-06  
Formato OACI-F-15 Compromiso de confidencialidad del Auditor</t>
  </si>
  <si>
    <t>Reducir (mitigar)</t>
  </si>
  <si>
    <t xml:space="preserve">
Validar la suscripción de la declaración de conocimiento código de Ética Auditoria Interna anexo 1 el cual debe hacer parte de los documentos de la Auditoria realizada a cada proceso</t>
  </si>
  <si>
    <t>Asesor oficina de control interno</t>
  </si>
  <si>
    <t>Enero a diciembre 2024</t>
  </si>
  <si>
    <t>Cuatrimestral</t>
  </si>
  <si>
    <t>Declaración del conocimiento código de ética
Auditoria interna</t>
  </si>
  <si>
    <t>En curso</t>
  </si>
  <si>
    <t>Desarrollo de servicios</t>
  </si>
  <si>
    <t>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Informe Final de Auditorial OACI-F-16</t>
  </si>
  <si>
    <t>Plan de auditoria OACI-F-04
Informe final  de Auditoria OACI-F-16</t>
  </si>
  <si>
    <t>Verficar la coherencia entre los objetivos propuestas en el plan de auditoria ( OACI-F-04) y los informes preliminar y final presentado por el auditor</t>
  </si>
  <si>
    <t>E.S.E. HOSPITAL UNIVERSITARIO SAN RAFAEL DE TUNJA</t>
  </si>
  <si>
    <t>VERSIÓN: 09</t>
  </si>
  <si>
    <t>Identificación de riesgo</t>
  </si>
  <si>
    <t>Clasificación del Riesgo</t>
  </si>
  <si>
    <t>Factor de riesgo</t>
  </si>
  <si>
    <t>Probabilidad Inherente</t>
  </si>
  <si>
    <t>Indicador Producto</t>
  </si>
  <si>
    <t>Gestión de calidad</t>
  </si>
  <si>
    <t>CA-RC-01</t>
  </si>
  <si>
    <t>Posibilidad de sanciones administrativas y disciplinarias por favorecimiento a un tercero  en la emisión de conceptos técnicos en la contratación asociada al proceso</t>
  </si>
  <si>
    <t xml:space="preserve">Falta de control en los requisitos técnicos frente a cada una de las especificaciones establecidas en el estudio previo. 
</t>
  </si>
  <si>
    <t>Sanciones administrativas y disciplinarias</t>
  </si>
  <si>
    <t>Requisitos Legales / Otros requisitos</t>
  </si>
  <si>
    <t>Usuarios
Productos y Prácticas Organizacionales</t>
  </si>
  <si>
    <t>Contraparte
Cliente
Proveedor
Empleado
Contratista</t>
  </si>
  <si>
    <t>Según necesidad El líder del proceso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</si>
  <si>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1. C-F-28 Estudio previo de conveniencia y oportunidad , requerimientos, subasta inversa, o convocatoria publica
2. C-F-27 Estudio previo de conveniencia y oportunidad - prestación de servicios</t>
  </si>
  <si>
    <t>Reducir (Mitigar)</t>
  </si>
  <si>
    <t>Según la necesidad el líder del proceso basado en las especificaciones técnicas y las ofertas presentadas por los proveedores emite el concepto técnico a través del formato C-F-31 Evaluación técnica Definitiva</t>
  </si>
  <si>
    <t>1.Evaluación técnica definitiva C-F-31 del periodo evaluado
2. Especificaciones técnicas
3. Propuestas</t>
  </si>
  <si>
    <t>Gestión de recursos físicos</t>
  </si>
  <si>
    <t>Gestión ambiental</t>
  </si>
  <si>
    <t>GA-RC-01</t>
  </si>
  <si>
    <t>Mayor</t>
  </si>
  <si>
    <t>Talento humano</t>
  </si>
  <si>
    <t>Seguridad y salud en el trabajo</t>
  </si>
  <si>
    <t>SST-RC-01</t>
  </si>
  <si>
    <t>TH-RC-01</t>
  </si>
  <si>
    <t>Posibilidad de investigaciones de los organismos de control, disciplinarias y sanciones pecuniarias por favorecer a un aspirante en el acceso a un cargo sin el lleno de requisitos legales (personal de planta, CPS, empresa temporal y tercerizados asistenciales)</t>
  </si>
  <si>
    <t>Interés indebido sobre la vinculación del personal</t>
  </si>
  <si>
    <t xml:space="preserve"> Investigaciones de los organismos de control, disciplinarias y sanciones pecuniarias</t>
  </si>
  <si>
    <t>Empleados
Contratistas</t>
  </si>
  <si>
    <t>Económico Reputacional</t>
  </si>
  <si>
    <t>La profesional de nómina y/o los profesionales delegados previo a la vinculación del personal revisan hojas de vida, cumplimiento de requisitos para la selección y vinculación del personal por medio del formato TH-F-45 Verificación requisitos de hoja de vida el cual se formaliza a través de firma una vez cumpla con los requisitos allí definidos de acuerdo a lo establecido en el TH-PR-08 Procedimiento selección, ingreso y promoción de personal, TH-PR-05 procedimiento de verificación, manejo y control y custodia de historias laborales y el TH-PR-42 Procedimiento de selección de personal en misión.</t>
  </si>
  <si>
    <t>1. Relación de contratos del periodo a evaluar
2. TH-F-45 Verificación requisitos de hoja de vida
3. Hojas de vida personal vinculado
4. Anexo Técnico personal en misión
5. TH-F-75 Base de datos para el registro de personal nuevo</t>
  </si>
  <si>
    <t>TH-RO-01</t>
  </si>
  <si>
    <t>Posibilidad de sanciones administrativas y disciplinarias por favorecimiento a un tercero  en la emisión de conceptos técnicos en la cntratación asociada a lo relacionado con capacitación, bienestar, uniformes y otros elementos, contratación con empresas de suministro de personal.</t>
  </si>
  <si>
    <t>Riesgo de opacidad</t>
  </si>
  <si>
    <t>Usuarios, Productos y Prácticas Organizacionales</t>
  </si>
  <si>
    <t>Económico</t>
  </si>
  <si>
    <t>Según necesidad el líder de talento humano emite el estudio previo de conveniencia y oportunidad de acuerdo al tipo de contratación y según la necesidad del servicio, teniendo en cuenta lo establecido la resolución 173 de 2021 donde se adopta Manual de contratación por acuerdo No.11 de 2019 en donde están los requisitos mediante el formato  C-F-28 Estudio previo de conveniencia y oportunidad , requerimientos, subasta inversa, o convocatoria publica</t>
  </si>
  <si>
    <t>Detectivo</t>
  </si>
  <si>
    <t>Automático</t>
  </si>
  <si>
    <t>Sin documentar</t>
  </si>
  <si>
    <t>Aleatoria</t>
  </si>
  <si>
    <t>Sin registro</t>
  </si>
  <si>
    <t xml:space="preserve">C-F-28 Estudio previo de conveniencia y oportunidad , requerimientos, subasta inversa, o convocatoria publica. </t>
  </si>
  <si>
    <t>Reducir (Transferir)</t>
  </si>
  <si>
    <t xml:space="preserve">Dar aplicación estricta a lo que establece las especificaciones técnicas y el Estudio de conveniencia y oportunidad </t>
  </si>
  <si>
    <t>Coordinador de Talento Humano</t>
  </si>
  <si>
    <t>C-F-28 Estudio de conveniencia y oportunidad
C-F-31 Evaluación ténica definida</t>
  </si>
  <si>
    <t>Según la necesidad el líder de talento humano basado en las especificaciones técnicas y las ofertas presentadas por los proveedores emite el concepto técnico a través del formato C-F-31 Evaluación técnica definitiva</t>
  </si>
  <si>
    <t>Correctivo</t>
  </si>
  <si>
    <t>1. Evaluación Técnica definitiva C-F-31
2. Especificaciones técnicas
3. Propuestas</t>
  </si>
  <si>
    <t>TH-RC-02</t>
  </si>
  <si>
    <t>Posibilidad de tráfico de influencias conflicto de intereses (amistad o enemistad, persona influyente) en el proceso de vinculación de personal para favorecer un tercero</t>
  </si>
  <si>
    <t>1. Falta de integridad del funcionario.
2. Ausencia de normas, reglamentos politicas procesos y procedimientos.
3. Existencia de intereses personales.
4. Existencia de interes personal de la autoridad para desviar u omitir los procedimientos al interior de la entidad.</t>
  </si>
  <si>
    <t xml:space="preserve"> tráfico de influencias conflicto de intereses  (amistad o enemistad, persona influyente)</t>
  </si>
  <si>
    <t>Reputacional
Operacional
Legal</t>
  </si>
  <si>
    <t>El profesional de apoyo de talento humano aplica el instructivo TH-INS-01 de conflicto de interes para la vinculacion de personal previo a la contratación. A través de los formatos THF-67 Declaración de situaciones de conflicto de intereses servidor público o contratista, TH-F-92  Formato de declaración de intereses particulares del personal en misión</t>
  </si>
  <si>
    <t>1. THF-67 Declaración de situaciones de conflicto de intereses servidor público o contratista
2. TH-F-92  Formato de declaración de intereses particulares del personal en misión</t>
  </si>
  <si>
    <t>TH-RC-03</t>
  </si>
  <si>
    <t>Posibilidad de investigaciones y sanciones disciplinarias por autorización de retiro parcial de cesantías sin el lleno de los requisitos previstos por ley para favorecer un tercero</t>
  </si>
  <si>
    <t>1. Desconocimiento de cambios en la normatividad.
2. Falta de verificación de los presupuestos normativos.</t>
  </si>
  <si>
    <t xml:space="preserve"> Investigaciones y sanciones disciplinarias</t>
  </si>
  <si>
    <t>Contratistas
Empleados
Proveedores</t>
  </si>
  <si>
    <t>El profesional universitario de talento humano una vez se requiere el retiro de las cesantias por parte del personal, recepciona la solicitud de cesantias y verifica el cumplimiento de los requisitos, realiza visita de verificación, tramita legalización de los documentos para el pago de cesantias de acuerdo a lo descrito en TH-PR-50 procedimiento de liquidación y pago cesantia parcial LEY 50 y el TH-PR-51 procedimiento de liquidación y pago de cesantia parcial retroactivas</t>
  </si>
  <si>
    <t>1. Solicitud de cesantias.
2. Certificado de cumplimiento de requisitos.
3. Autorización de pago de cesantias
4. Oficio autorización de pago de cesantias
5. Certificado de cumplimiento de requisitos
6. Registro fotográfico de visita de reconocimiento.</t>
  </si>
  <si>
    <t>TH-RC-04</t>
  </si>
  <si>
    <t>Posibilidad de investigaciones y sanciones disciplinarias por celebrar contrato sin la verificación de titulos académicos del personal asistencial en misión, CPS, administrativos y de planta de la institución.</t>
  </si>
  <si>
    <t xml:space="preserve">Falta de control en la verificación de títulos, contratando a personal no idóneo para ejecutar actividades propias del sector salud.
</t>
  </si>
  <si>
    <t>Procedimiento actualizado</t>
  </si>
  <si>
    <t>Investigación</t>
  </si>
  <si>
    <t>INV-RO-01</t>
  </si>
  <si>
    <t>Posibilidad de sanciones administrativas y disciplinarias por concentración de poder que puede generar prácticas no éticas o de conflictos de interés en investigaciones desarrolladas en el HUSRT para beneficio de un tercero</t>
  </si>
  <si>
    <t>Desconocimiento de las directrices generales de investigación del HUSRT por parte de actores interesados</t>
  </si>
  <si>
    <t>Daños activos físicos</t>
  </si>
  <si>
    <t>Contratistas
Funcionarios
Personas Naturales
Personas Jurídicas
Asociados</t>
  </si>
  <si>
    <t>Reputacional
Operacional
Legal
Financiero</t>
  </si>
  <si>
    <t>El comité de investigación y bioética en investigación realizan la aprobación y seguimiento de las investigaciones de la ESE HUSRT anualmente cuando se traten de proyectos que tengan una duración de un año y para los proyectos con duracion inferior se realizará el seguimiento al 50% del cronograma propuesto en el  proyecto.  A través de los siguientes formatos:
Actas de comité de investigación y  bioetica . 
GAC-F-04 Consentimiento informado comité de bioeticca
GAC-F-05 Carta de compromiso del comite de bioetica e investigación
GAC-F- 6 formato de evaluación y seguimiento de evaluaciones.
GAC-F -14 Resumen de investigación</t>
  </si>
  <si>
    <t>1. Actas de comité de investigación y  bioética
2. GAC-F-04 Consentimiento informado comité de bioética
3. GAC-F-05 Carta de compromiso del comite de bioética e investigación
4. GAC-F- 6 Formato de evaluación y seguimiento de evaluaciones.
5. GAC-F -14 Resumen de investigación</t>
  </si>
  <si>
    <t>Sistema de información y atención al usuario (SIAU)</t>
  </si>
  <si>
    <t>SIAU-RS-01</t>
  </si>
  <si>
    <t xml:space="preserve"> Posibilidad de investigaciones, sanciones administrativas, disciplinarias por recibir cualquier dádiva o beneficio a nombre propio o de terceros por omitir la gestión de PQR y reclamos realizados por alguna parte interesada</t>
  </si>
  <si>
    <t>1. Omisión en el registro de las PQRSD recibidas.
2. Demoras u omisión en el direccionamiento a las áreas correspondientes para su gestión.
3. Direccionar la PQR a la dependencia que no corresponde para demorar el trámite.</t>
  </si>
  <si>
    <t>Afectación del servicio, investigaciones y sanciones disciplinarias</t>
  </si>
  <si>
    <t>Riesgo de soborno</t>
  </si>
  <si>
    <t>Clientes
Usuarios
Contratistas
Empleados
Personas Naturales
Personas Jurídicas
Asociados</t>
  </si>
  <si>
    <t>El coordinador y el técnico de SIAU una vez se reciben la manisfestaciones realiza la clasificación, consolidación de la información en los formatos SIAU-F-13 Matriz de seguimiento de quejas y reclamos y SIAU- F-18 Matriz de consolidación de subgerencias por servicio y por factor de calidad, la incluye en informe mensual que se presenta a gerencia y tramitan cumpliendo con los tiempos de respuesta señalados en la Resolución 194 de 2018 vigente, de acuerdo a lo descrito en el procedimiento SIAU-PR-02 Tramité y respuesta a manifestaciones de inconformidad. El informe es publicado en la página web del hospital en el link de atención y servicios a la ciudadanía petición quejas y reclamos " informe".</t>
  </si>
  <si>
    <t xml:space="preserve">1. Formatos  SIAU-F-13 Matriz de seguimiento de quejas y reclamo
2. SIAU- F-18 Matriz de consolidación de subgerencias por servicio y por factor de calidad
</t>
  </si>
  <si>
    <t>Realizar seguimiento al informe de tramite y respuesta a manifestaciones de inconformidad</t>
  </si>
  <si>
    <t>Coordinador SIAU</t>
  </si>
  <si>
    <t>Enero a Diciembre de 2024</t>
  </si>
  <si>
    <t>Informe de tramite y respuesta a manifestaciones de inconformidad</t>
  </si>
  <si>
    <t>Atención ambulatoria</t>
  </si>
  <si>
    <t>CE-RC-01</t>
  </si>
  <si>
    <t xml:space="preserve">Posibilidad de afectación del servicio por favorecimiento a terceros en la evaluación técnica final en la contratación que conlleven a  investigaciones y sanciones disciplinarias </t>
  </si>
  <si>
    <t xml:space="preserve">Afectación del servicio 
 investigaciones y sanciones disciplinarias 
</t>
  </si>
  <si>
    <t>Contraparte
Cliente
Proveedor
Empleado</t>
  </si>
  <si>
    <t>La coordinación de Atención Ambulatoria según necesidad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y/o C-F-27 Estudio previo de conveniencia y oportunidad - prestación de servicios</t>
  </si>
  <si>
    <t>1. C-F-28 Estudio previo de conveniencia y oportunidad , requerimientos, subasta inversa, o convocatoria publica. 
2. C-F-27 Estudio previo de conveniencia y oportunidad - prestación de servicios</t>
  </si>
  <si>
    <t>Coordinación de apoyos de servicios de salud y Laboratorio Clinico</t>
  </si>
  <si>
    <t>La coordinación de Atención Ambulatoria, según necesidad basado en los requisitos contractuales y especificaciones técnicas emite el concepto técnico a través del formato C-F-31 Evaluación técnica definitiva</t>
  </si>
  <si>
    <t>1. C-F-31 Evaluación técnica definitiva                                                                                                                                                                                                                                                                                                     2. Propuesta económica</t>
  </si>
  <si>
    <t>Quirófanos</t>
  </si>
  <si>
    <t>Salas de Cirugía</t>
  </si>
  <si>
    <t>QX-RC-01</t>
  </si>
  <si>
    <t>Posibilidad de afectación del servicio, investigaciones y sanciones disciplinarias debido al favorecimiento a terceros mediante la emisión de la evaluación técnica final en la contratación</t>
  </si>
  <si>
    <t xml:space="preserve">Afectación del servicio, investigaciones y sanciones disciplinarias </t>
  </si>
  <si>
    <t>El coordinador de Quirófanos según necesidad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t>
  </si>
  <si>
    <t>Coordinador de Mantenimiento</t>
  </si>
  <si>
    <t>El coordinador de quirófano  según necesidad, basada en los requisitos contractuales y especificaciones técnicas emite el Concepto Técnico a través del formato C-F-31 Evaluación técnica Definitiva (para entidades), TH-F-68 Entrevista concepto técnico (Supervisor) ( CPS)</t>
  </si>
  <si>
    <t>1. C-F-31 Evaluación Técnica definitiva
2. Hojas de vida</t>
  </si>
  <si>
    <t xml:space="preserve">Gestión farmacéutica </t>
  </si>
  <si>
    <t>SF-RC-01</t>
  </si>
  <si>
    <t xml:space="preserve">Posibilidad de investigaciones y sanciones disciplinarias o detrimento patrimonial debido al favorecimiento a terceros mediante la adquisición de medicamentos y dispositivos médicos </t>
  </si>
  <si>
    <t>No adherencia al procedimiento de selección y adquisición de medicamentos y dispositivos médicos</t>
  </si>
  <si>
    <t xml:space="preserve"> Investigaciones y sanciones disciplinarias o detrimento patrimonial </t>
  </si>
  <si>
    <t>Fraude interno</t>
  </si>
  <si>
    <t>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t>
  </si>
  <si>
    <t>1. Relación contratos del periodo evaluado                                                                                                                                                                                                                                                                                      2. C-F-28 Estudio previo de conveniencia y oportunidad                                                                                                                                                                                                                                                                    3. C-F-31 Evaluación Técnica Definitiva</t>
  </si>
  <si>
    <t>Verificar el cumplimiento de las especificaciones tecnicas de medicamentos y dispositivos medicos.</t>
  </si>
  <si>
    <t>Coordinador administrativo de famrmacia</t>
  </si>
  <si>
    <t>C-F-31 Evaluación Técnica Definitiva</t>
  </si>
  <si>
    <t>SF-RF-01</t>
  </si>
  <si>
    <t>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t>
  </si>
  <si>
    <t xml:space="preserve">Falta de valores y principios intitucionales del personal del servicio farmaceutico.
</t>
  </si>
  <si>
    <t xml:space="preserve"> Investigaciones, sanciones administrativas, disciplinarias y afectacion economica</t>
  </si>
  <si>
    <t xml:space="preserve">Riesgo de fraude </t>
  </si>
  <si>
    <t>Los regentes y tecnologos administrativos cotejan los inventarios aleatorios mensualmente a traves del formato SF-F-58 "Control de inventarios y fechas de vencimiento" con el fin de garantizar que las existencias fisicas sean conocordantes con el saldo reportado por el sistema (SERVINTE)</t>
  </si>
  <si>
    <t>Formato SF-F-58 "Control de inventrios y fechas de vencimiento"</t>
  </si>
  <si>
    <t>SF-RF-02</t>
  </si>
  <si>
    <t>Posibilidad de investigaciones, sanciones administrativas, disciplinarias y afectación economica por hurto o perdida de medicamentos y dispositivos medicos  de los carro de paro derivados de falta de principos y valores insitucionales del personal responsable</t>
  </si>
  <si>
    <t xml:space="preserve">1. Falta de valores y principios intitucionales del personal responsable de carro de paro.
2. Falta de adherencia al procedimiento SF-PR-61 "Custodia, verificación, uso y reposición de carro de paro y reservas autorizadas.
</t>
  </si>
  <si>
    <t xml:space="preserve">Posibilidad de Investigaciones, sanciones administrativas, disciplinarias y afectacion economica </t>
  </si>
  <si>
    <t>La enfermera jefe durante la primera semana de cada mes verifica el estado actual de los medicamentos, dispositivos medicos (fecha de vencimiento, lote, y cantidad), la cual queda registrada en el formato SF-F-36 Y SF-F-38, teniendo en cuenta el procedimiento SF-PR-61 Custodia, verificación, uso y reposición del carro de paro y reservas autorizadas con el fin de verificar el estado actual y uso de los medicamentos y dispositivos medicos.</t>
  </si>
  <si>
    <t>1. Formato SF-F-36 Inventario de carro de paro
2. Formato SF-F-38  Listado de reserva autorizada de medicamentos y dispositivos medicos par servicios</t>
  </si>
  <si>
    <t>El químico farmacéutico realiza auditorías de carro de paro trimestralmente por medio del formato SF-F-59 Auditoria de carros de paro de acuerdo a lo descrito en el procedimiento SF-PR-61 custodia, verificación, uso y reposición del carro de paro y reservas autorizadas.</t>
  </si>
  <si>
    <t>Formato SF-F-59 Auditoria de carros de paro</t>
  </si>
  <si>
    <t>Gestión jurídica</t>
  </si>
  <si>
    <t>OAJ-RC-01</t>
  </si>
  <si>
    <t xml:space="preserve">Posibilidad de providencias en contra de la institución, por inefectivo seguimiento a procesos judiciales o favorecimiento a la parte demandante al ejercer una defensa judicial  </t>
  </si>
  <si>
    <t>No seguimiento  efectivo de los procesos  judiciales</t>
  </si>
  <si>
    <t>Providencias en contra de la institución</t>
  </si>
  <si>
    <t>Los abogados de la oficina jurídica realizan seguimiento diario a los procesos judiciales frente a términos para defensa técnica y a la trazabilidad de los mismos conforme a lo establecido en el procedimiento OAJ-PR-05 Mediante matriz general de proceso OAJ-F-18</t>
  </si>
  <si>
    <t>1. OAJ-F-18 Matriz General de procesos                                                                                                                                                                                                                                                                                                      2. Informe trimestral al Comité de Conciliación por parte de la secretario técnica</t>
  </si>
  <si>
    <t xml:space="preserve"> Realizar seguimiento al cumplimiento de los términos judiciales de acuerdo a la defensa técnica de la institución teniendo en cuenta la trazabilidad de procesos y las actividades programadas dentro de los mismos.</t>
  </si>
  <si>
    <t>Asesor Jurídico</t>
  </si>
  <si>
    <t>OAJ-F-18 Matriz general de procesos</t>
  </si>
  <si>
    <t>Gestión financiera</t>
  </si>
  <si>
    <t>Tesorería</t>
  </si>
  <si>
    <t>AF-RC-01</t>
  </si>
  <si>
    <t>Posibilidad de sanciones de los entes de inspección vigilancia y control por la exclusión del giro a proveedores y contratistas para presionar y obtener algun beneficio personal.</t>
  </si>
  <si>
    <t>Interes en favorecer a algún proveedor con el fin de obtener beneficio a nombre propio.</t>
  </si>
  <si>
    <t xml:space="preserve">Sanciones de los Entes de inspección vigilancia y control </t>
  </si>
  <si>
    <t xml:space="preserve">El tesorero mensualmente aplica lo establecido en el Procedimiento AF-PR-36 liquidación y Giro de Cuentas a fin de realizar la priorización de pagos, conforme a la llegada de las facturas y a los plazos de pago.
Resolución 048 de 2021 </t>
  </si>
  <si>
    <t>Informe segumiento plan financiero de cuentas por pagar.</t>
  </si>
  <si>
    <t>Realizar seguimiento a la antigüedad de cuentas por pagar según lo definido en Procedimiento AF-PR-36 Liquidación y giro de cuentas</t>
  </si>
  <si>
    <t>Tesoreria</t>
  </si>
  <si>
    <t xml:space="preserve"> Informe segumiento de cuentas por pagar.</t>
  </si>
  <si>
    <t>AF-RO-01</t>
  </si>
  <si>
    <t>Posibilidad de investigaciones, sanciones administrativas y disciplinarias por presentar información contable y financiera no fidedigna por falencia en la calidad de información y para benecifiar un tercero</t>
  </si>
  <si>
    <t>1. Errores de información o registro presupuestal.
2. Personal con deseo de adulterar o intencion de ocultar información real del hospital
3. Manipulacion de las cifras para demostrar resultados favorables</t>
  </si>
  <si>
    <t xml:space="preserve">  Investigaciones, sanciones administrativas y disciplinarias</t>
  </si>
  <si>
    <t>Contratistas
Empleados</t>
  </si>
  <si>
    <t xml:space="preserve">La contadora del HUSRT mensualmente valida la generación de interfaces del sistema de información SERVINTE de los procesos responsables teniendo en cuenta lo descrito en la resolución 048 de 2021 que los registros sean individuales y que se encuentren soportados en un documento fuente </t>
  </si>
  <si>
    <t>1. Intarfaces de los procesos
2. Estados Financieros publicados.</t>
  </si>
  <si>
    <t>Continuar con la validación de las interfaces generadas por los lideres de los procesos responsables</t>
  </si>
  <si>
    <t>Contadora</t>
  </si>
  <si>
    <t>Agosto de 2023</t>
  </si>
  <si>
    <t>Intarfaces de los procesos
Estados Financieros publicados.</t>
  </si>
  <si>
    <t>AF-RS-01</t>
  </si>
  <si>
    <t>Posibilidad de investigaciones y sanciones disciplinarias y económicas por recibir o solicitar cualquier dádiva o beneficio a nombre propio o de terceros para agilizar o demorar el pago.</t>
  </si>
  <si>
    <t>No existe un procedimiento central de cuentas.</t>
  </si>
  <si>
    <t>Investigaciones de carácter penal, economico</t>
  </si>
  <si>
    <t>AF-RS-02</t>
  </si>
  <si>
    <t xml:space="preserve">Posibilidad de investigaciones y sanciones disciplinarias y económicas por recibir o solicitar cualquier dádiva o beneficio a nombre propio o de terceros para efectuar un doble pago al mismo contratista. </t>
  </si>
  <si>
    <t>1. Falta de verificación conciliacion bancaria.
2. Falta de verificación movimientos diarios bancarios vs sistema Servinte.
3. No existe  un procedimiento central de cuentas.</t>
  </si>
  <si>
    <t>Gestión de suministros y activos fijos</t>
  </si>
  <si>
    <t>A-RC-01</t>
  </si>
  <si>
    <t>Posibilidad de incumplimiento de necesidades de la entidad debido al favorecimiento por la aceptación de bienes e insumos que no cumplan lo establecido contractualmente.</t>
  </si>
  <si>
    <t>Carencia de controles en la entrega de mercancias</t>
  </si>
  <si>
    <t xml:space="preserve">Incumplimiento de necesidades de la entidad </t>
  </si>
  <si>
    <t>Contratista
Empleado
Proveedor</t>
  </si>
  <si>
    <t>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t>
  </si>
  <si>
    <t>1. Factura                                                                                                                                                                                                                                                                                                                                                                                                                             2. Certificación de recibido a satisfacción                                                                                                                                                                                                                                                                                                 3. informe mensual de ingreso y egresos a contabildad</t>
  </si>
  <si>
    <t xml:space="preserve">Verificar el cumplimiento contractual frente a las especificaciones técnicas de los bienes e insumos a ingresar </t>
  </si>
  <si>
    <t xml:space="preserve"> Líder de almacén </t>
  </si>
  <si>
    <t>Certificación de recibido a satisfacción
Informe preliminar de auditoria OACI-F-17</t>
  </si>
  <si>
    <t>A-RC-02</t>
  </si>
  <si>
    <t>Posible detrimento patrimonial por uso indebido de los bienes de consumo en favorecimientoa un tercero.</t>
  </si>
  <si>
    <t xml:space="preserve">1. Uso indebido por parte del personal del HUSRT de los activos muebles y/o bienes de consumo
2. Falencia en el control de las cantidades a utilizar en determinadas tareas.
3. Falta de sentido de pertenencia </t>
  </si>
  <si>
    <t xml:space="preserve">Detrimento patrimonial </t>
  </si>
  <si>
    <t>Legal</t>
  </si>
  <si>
    <t xml:space="preserve">El tecnico administrativo de almacen encargado del modulo de activos del sistema de información servinte recibe las solicitudes de los procesos por sistema, genera la salida de almacén a traves del comprobante de egreso, el cual es analizado y  aprobado por el coordinador de almacén, el comprobante se entrega a los técnicos encargados de llevar el suministro a cada área </t>
  </si>
  <si>
    <t>1. Solicitud de pedido de insumos de consumo realizado por SERVINTE
2. Comprabante de egreso Servinte/ modulo de activos</t>
  </si>
  <si>
    <t xml:space="preserve">Documentar procedimiento entrega de insumo y suministros </t>
  </si>
  <si>
    <t>Coordinador de Almacen</t>
  </si>
  <si>
    <t>Junio 2024</t>
  </si>
  <si>
    <t>Gestión de contratación</t>
  </si>
  <si>
    <t>C-RC-01</t>
  </si>
  <si>
    <r>
      <rPr>
        <b/>
        <sz val="10"/>
        <color theme="1"/>
        <rFont val="Tahoma"/>
        <family val="2"/>
      </rPr>
      <t>Etapa de Selección:</t>
    </r>
    <r>
      <rPr>
        <sz val="10"/>
        <color theme="1"/>
        <rFont val="Tahoma"/>
        <family val="2"/>
      </rPr>
      <t xml:space="preserve"> Posibilidad de investigaciones y sanciones disciplinarias, penales y fiscales debido a la vulneracion a principios de la contratacion pública a favor de un tercero en la selección del contratista</t>
    </r>
  </si>
  <si>
    <t>No aplicación de lo establecido en la resolución 173 de 2021 donde se adopta Manual de contratación en lo referente a la selección objetiva</t>
  </si>
  <si>
    <t xml:space="preserve">Investigaciones y sanciones disciplinarias, penales y fiscales </t>
  </si>
  <si>
    <t>Fraude externo</t>
  </si>
  <si>
    <t xml:space="preserve">El coordinador de contratación según necesidad da aplicación a los descrito en resolución 173 de 2021 donde se adopta el manual de contratatación por acuerdo No.11 de 2019, según cada modalidad de selección contractual, frente a los requisitos allí señalados para la selección de contratistas.  </t>
  </si>
  <si>
    <t>1. Relación de contratos suscritos en el periodo evaluado
2. Publicación en el SECOP y pagina web
3. Evaluación del contratista
4. Respuesta a observaciones
5. Acta de cierre del proceso
6. Propuesta oferente
7. Estudios previos y demas soportes asociados a la etapa precontractual. 
8. C-F-31 EVALUACIÓN TECNICA DEFINITIVA
9. C-F-29 INFORME EVALUACIÓN JURIDICA DEFINITIVA
10. TH- F-68 ENTREVISTA CONCEPTO TÉCNICO ( SUPERVISOR)</t>
  </si>
  <si>
    <t>La secretaria técnica del comité de contratacion según necesidad, para el caso de convocatoria pública, documenta a traves de actas, el estudio del proceso y la selección del contratista.</t>
  </si>
  <si>
    <t>Actas de comité de contratación realizadas en el periodo evalluado</t>
  </si>
  <si>
    <t>C-RC-02</t>
  </si>
  <si>
    <r>
      <rPr>
        <b/>
        <sz val="10"/>
        <color theme="1"/>
        <rFont val="Tahoma"/>
        <family val="2"/>
      </rPr>
      <t>Etapa de Ejecución</t>
    </r>
    <r>
      <rPr>
        <sz val="10"/>
        <color theme="1"/>
        <rFont val="Tahoma"/>
        <family val="2"/>
      </rPr>
      <t>: 
Posibilidad de investigaciones de carácter penal debido al favorecimiento a un tercero en la aceptación de bienes y/o servicios que no cumplan con las condiciones tecnicas exigidas y/o las actividades del objeto contractual</t>
    </r>
  </si>
  <si>
    <t>No aplicación de lo establecido en la ley 1474 de 2011</t>
  </si>
  <si>
    <t xml:space="preserve">Investigaciones de carácter penal </t>
  </si>
  <si>
    <t>El supervisor o interventor de contrato de suministros a necesidad revisa y avala cada uno de los elementos que ingresan a la entidad, dejando registro en el formato C-F-04 " informe de supervisor" con el fin de que cumplan con criterios de calidad conforme al objeto contractual  dando cumplimiento al Manual de supervisión e interventoria.</t>
  </si>
  <si>
    <t>1. Listado de contratos
2. C-F-04 Formato informe de supervisor</t>
  </si>
  <si>
    <t>C-RS-01</t>
  </si>
  <si>
    <t xml:space="preserve">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t>
  </si>
  <si>
    <t>Falta de aplicación de la resolución 173 de 2021 donde se adopta Manual de contratación en lo referente a la selección objetiva.</t>
  </si>
  <si>
    <t>El coordinador de contratación, con los intervinientes realizan las evaluaciones (juridica, tecnica ) cuando se trate de convocatorias publicas dando aplicatividad a la resolución 173 de 2023 donde se adopta el manual de contratataciónn por acuerdo No.11 de 2019, según cada modalidad de selección contractual, frente a los requisitos allí señalados para la selección de contratistas., evaluacion consignada en el formato CF-30 JURIDICA, CF-31 TECNICA .</t>
  </si>
  <si>
    <t>1. Listado de contratos de convocatoria publica y requerimientos, publicados en SECOF y pagina WEB, evaluacion de los contratistas.
2. Formato C-F-30 JURIDICA, C-F-31 TECNICA</t>
  </si>
  <si>
    <t>La secretaría técnica del comité de contratación según necesidad para el caso de convocatoria pública documenta a través de actas, el estudio del proceso y la selección del contratista.</t>
  </si>
  <si>
    <t>Actas de comité de contratación.</t>
  </si>
  <si>
    <t>C-RS-02</t>
  </si>
  <si>
    <t>Posibilidad de investigaciones de carácter penal en la etapa de ejecución por recibir dádivas o beneficios a nombre propio o de terceros en la aceptación de bienes y/o servicios que no cumplan con las condiciones tecnicas exigidas y/o las actividades del objeto contractual.</t>
  </si>
  <si>
    <t>El supervisor que sea designado según la necesidad de los contratos aplica el formato C-F-04 informe de supervisio, donde certifica el cumplimiento de las obligaciones contractuales.</t>
  </si>
  <si>
    <t>1. Listado de contratos                                                                                                                                                                                                                                                                                                                                      2. Informe de supervisión codigo CF-04.</t>
  </si>
  <si>
    <t>Gestión de la información</t>
  </si>
  <si>
    <t>Gestión documental</t>
  </si>
  <si>
    <t>GD-RC-01</t>
  </si>
  <si>
    <t>Posibilidad de investigaciones y sanciones disciplinarias y punitivas por utilización indebida y sustracción de la información física por parte del personal de la entidad</t>
  </si>
  <si>
    <t>1. Falta de compromiso e identidad del personal que labora en archivo central y de gestión, frente a la responsabilidad del manejo de la información.
2. No adherencia al procedimiendo de consulta de historia clínica AHC-PR-04</t>
  </si>
  <si>
    <t xml:space="preserve"> Posibilidad de investigaciones y sanciones disciplinarias y punitivas</t>
  </si>
  <si>
    <t>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instituciónales,  el Formato GD-F-20 Préstamo de documentos en archivos de gestión y el formato formato GD-F-12 Testigo.</t>
  </si>
  <si>
    <t>1. Diligenciamiento del formato GD- F-01 de control consulta y préstamos de documentos de archivo
2. Informe mensual del lider del proceso de gestion documental.
3. Formato prestamo Documentos Archivo de Gestión GD-F-20</t>
  </si>
  <si>
    <r>
      <t>El personal de HC verifica la solicitud y ejecuta los pasos a seguir  para el préstamo y consulta de historias clínicas mediante el procedimiento AHC-PR-05 Solicitud de copia de historia clínica en consulta externa e internación, articulado al formato AHC-F</t>
    </r>
    <r>
      <rPr>
        <sz val="10"/>
        <rFont val="Tahoma"/>
        <family val="2"/>
      </rPr>
      <t>-06 y F-28 "Solicitud copia de historia clínica".</t>
    </r>
  </si>
  <si>
    <t>1. Diligenciamiento de formato AHC-F-06 Registro Relación solicitud y respuesta a derechos de petición de acuerdo a la resolución vigente.
2. Formato F-28 Solicitud copia de historia clínica</t>
  </si>
  <si>
    <t>Asociar el formato AHC-PR-05 SOLICITUD DE COPIA DE HISTORIA CLÍNICA EN CONSULTA EXTERNA E INTERNACIÓN y F-28 “SOLICITUD COPIA DE HISTORIA CLINICA” al procedimiento AHC-PR-05 Solicitud de copia de historia clínica en consulta externa e internación</t>
  </si>
  <si>
    <t>Lider de Gestión Documental</t>
  </si>
  <si>
    <t>Febrero a Junio 2024</t>
  </si>
  <si>
    <t>Formato AHC-06 "registró relación solicitud y respuesta derechos de petición de acuerdo a la resolución vigente"
procedimiento AHC-PR-05 Solicitud de copia de historia clínica en consulta externa e internación</t>
  </si>
  <si>
    <t>Tecnologías de la información</t>
  </si>
  <si>
    <t>S-RC-01</t>
  </si>
  <si>
    <t>Posibilidad de pérdida de recursos e imagén instituciónal debido a la alteración de la información registrada en los sistemas de información por parte de uno o más colaboradores del proceso en favorecimiento de un tercero.</t>
  </si>
  <si>
    <t>No validación de la información publicada.</t>
  </si>
  <si>
    <t xml:space="preserve"> Pérdida de recursos e imagén instituciónal </t>
  </si>
  <si>
    <t>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t>
  </si>
  <si>
    <t>Informe de 2193 publicado en la ruta respectiva, correos electrónicos de la gestión del reporte \\hsrtunclu\Estadisticas\Estadisticas\Estadisticas_2022\Decreto_2193_2022</t>
  </si>
  <si>
    <t>El profesional universitario designado para la creación de usuario, cuando se requiera asigna y define permisos a usuarios teniendo en cuenta lo establecido en el manual de Políticas de seguridad de la información S-M-02 en su apartado creación de cuenta y acceso a los sistemas de información dejando registro en el formato S-F-39 Gestión de acceso a sistemas de información y/o plataformas instituciónales. Dicho formato se anexa a la solicitud en la mesa de servicios (GLPI).</t>
  </si>
  <si>
    <t>Formato S-F-39 Gestión de acceso a sistemas de información y/o plataformas instituciónales</t>
  </si>
  <si>
    <t xml:space="preserve">El profesional especializado designado de sistemas cuando se requiera define parámetros para restringir y controlar la asignación y uso de derechos de acceso y establecer permisos según lo establecido en el procedimiento S-PR-12 Gestión y administración a través de directorio activo </t>
  </si>
  <si>
    <t>Pantallazo directorio activo de usuarios registrados</t>
  </si>
  <si>
    <t>S-RC-02</t>
  </si>
  <si>
    <t>Posibilidad de sanciones administrativas y disciplinarias por uso indebido de la información para obtener un beneficio particular.</t>
  </si>
  <si>
    <t>1. Exceso de poder
2. Intereses particulares
3. Falencias en la seguridad de la información
4. Fallas en la custodia de la información
5. Manejo indebido de la información</t>
  </si>
  <si>
    <t>Los profesionales de talento humano a traves de la plataforma GLPI  junto con el formato S-F-39 "Gestión de acceso a sistemas de información y/o plataformas instituciónales" solicitan usuario para los funcionarios una vez son contratado de acuerdo a lo descrito en el procedimiento de gestión de usuarios para el acceso a sistemas de información y/o plataformas instituciónales en donde se definen los lineamientos para la gestión de usuarios que acceden a los sistemas de información y/o plataformas instituciónales del hospital.</t>
  </si>
  <si>
    <t xml:space="preserve">Formato S-F-39 "Gestión de acceso a sistemas de información y/o plataformas instituciónales"
</t>
  </si>
  <si>
    <t>S-RO-01</t>
  </si>
  <si>
    <t>Posibilidad investigaciones, sanciones administrativas, disciplinarias y detrimentro patrimonial por ataques cibernéticos que modifiquen la información guardada para obtener un beneficio particular.</t>
  </si>
  <si>
    <t>1. Modificacion de la información de manera anonima
2. Ciberataques hechos de manera externa que afectan la información de la institución.
3. Vulnerabilidad del sistema información de la institución.
4. Divulgación de información confidencial por parte de los empleados de forma accidental.</t>
  </si>
  <si>
    <t xml:space="preserve">Investigaciones
Sanciones administrativas Disciplinarias
Detrimentro patrimonial </t>
  </si>
  <si>
    <t>Fallas tecnológicas</t>
  </si>
  <si>
    <t>operacional, reputacional, legal, financiero</t>
  </si>
  <si>
    <t>El profesional universitario de Gestión de sistemas de información y comunicaciones mantiene vigente y realiza supervisión mensual de los contratos de mantenimiento de los sistemas de información de manera continua con el fin de garantizar la seguridad informatica de cada uno de los sistemas de información.
1. Servinte clinical suite.
2. Daruma salud.
3. Orfeo.
4. Enterprise Imaging.
6. SICOF RP
7. Comprolab 
8. Corum</t>
  </si>
  <si>
    <t>Contratos e informes de supervisión.</t>
  </si>
  <si>
    <t>Gestión de la tecnología biomédica: nueva, reposición y  mantenimiento</t>
  </si>
  <si>
    <t>IB-RC-01</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</si>
  <si>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</si>
  <si>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 xml:space="preserve">Falta de control en los requisitos técnicos frente a cada una de las especificaciones establecidas en el anexo tecnico. 
</t>
  </si>
  <si>
    <r>
      <t xml:space="preserve">El líder de Biomédica emite el estudio de conveniencia de acuerdo al tipo de contratación y según la necesidad del servicio, teniendo en cuenta lo establecido en resolución 173 de 2023 donde se adopta el manual de contratataciónn por acuerdo No.11 de 2019 en donde están los requisitos diligenciando el formato </t>
    </r>
    <r>
      <rPr>
        <sz val="10"/>
        <rFont val="Tahoma"/>
        <family val="2"/>
      </rPr>
      <t>C-F-28 ESTUDIO PREVIO DE CONVENIENCIA Y OPORTUNIDAD – REQUERIMIENTOS, SUBASTA INVERSA O CONVOCATORIA PUBLICA</t>
    </r>
  </si>
  <si>
    <t>C-F-28 ESTUDIO PREVIO DE CONVENIENCIA Y OPORTUNIDAD – REQUERIMIENTOS, SUBASTA INVERSA O CONVOCATORIA PUBLICA,  Anexo  Especificaciones Técnicas</t>
  </si>
  <si>
    <t>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t>
  </si>
  <si>
    <t xml:space="preserve">Formato C-F-31 Evaluación Técnica Definitiva, contrato, anexo técnico, especificaciones técnicas y servicios posventa. </t>
  </si>
  <si>
    <t>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t>
  </si>
  <si>
    <t>1. IB-F-01 Formato Proceso de validación de ingreso de Activos relacionado con equipos Biomédicos
2. Acta de recibo del equipo a satisfacción</t>
  </si>
  <si>
    <t>El líder de biómedica conforme a la necesidad del servicio realiza el diligenciamiento de los formato IB-F-19 ESPECIFICACIONES TECNICAS DE TECNOLOGIA BIOMEDICA y IB-F-20 ESPECIFICACIONES POSVENTA DE TECNOLOGIA BIOMEDICA de la adquisicion de tecnologia de la institución.conforme a lo establecido en el Manual de priorización para reposición de tecnología biomédica IB-M-03</t>
  </si>
  <si>
    <t>1. Formato IB-F-19 ESPECIFICACIONES TECNICAS DE TECNOLOGIA BIOMEDICA
2. Formato  IB-F-20 ESPECIFICACIONES POSVENTA DE TECNOLOGIA BIOMEDICA</t>
  </si>
  <si>
    <t>IB-RF-01</t>
  </si>
  <si>
    <t>Posible afectación del servicio, investigaciones y sanciones disciplinarias por uso indebido y/o pérdida de equipos biomedicos por intereses  personales</t>
  </si>
  <si>
    <t>Falta de pertenencia con los recursos de la institución intereses económicos y/o personales , falta de mecanismos para controlar el uso de equipos biomedicos.</t>
  </si>
  <si>
    <t>Afectación del servicio Investigaciones y sanciones disciplinarias</t>
  </si>
  <si>
    <t>El técnico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registra el reporte de mantenimiento correspondiente en el formato IB-F-24 ,  se programa la capacitacion en el servico y se deja registro en el formato TH-F-15 , con el fin de evitar la ocurrencia del evento.</t>
  </si>
  <si>
    <t>1. Formato IB-F-05 "Reporte diario de fallas de equipos biomedicos"
2. llamados de las areas a traves del aplicativo HRCATCH
3. IB-F-24 Reporte De Mantenimiento Digital Hrcatch
4. Formato IB-F-54 "Reporte de daño de dotación hospitalaria
5. Formato TH-F-15 Asistencia de colaboradores a eventos de capacitación</t>
  </si>
  <si>
    <t>GRF-RC-01</t>
  </si>
  <si>
    <t>Posibilidad de sanciones administrativas y disciplinarias por favorecimiento a un tercero en la emisión de conceptos técnicos en la contratación asociada a la adquisición, mantenimiento de infraestructura hospitalaria y  equipo industrial.</t>
  </si>
  <si>
    <t xml:space="preserve"> Sanciones administrativas y disciplinarias </t>
  </si>
  <si>
    <t>Según necesidad el líder de mantenimiento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t>
  </si>
  <si>
    <t>C-F-28 Estudio Previo de Conveniencia y Oportunidad</t>
  </si>
  <si>
    <t xml:space="preserve">Dar aplicación estricta a lo que establece las especificaciones técnicas y el estudio de conveniencia y oportunidad </t>
  </si>
  <si>
    <t>Según la necesidad el líder de mantenimiento basado en las especificaciones técnicas y las ofertas presentadas por los proveedores emite el Concepto Técnico a través del formato C-F-31 Evaluación técnica Definitiva</t>
  </si>
  <si>
    <t>1. Evaluación Técnica definitiva C-F-31
2. Especificaciones Técnicas
3. Propuestas</t>
  </si>
  <si>
    <t xml:space="preserve">Auditoría </t>
  </si>
  <si>
    <t>AF-RC-02</t>
  </si>
  <si>
    <t>Posibilidad de pérdida recursos económicos de la entidad y/o investigaciones y sanciones disciplinarias por recibir sobornos por aceptación de glosa a favor de las entidades responsables de pago</t>
  </si>
  <si>
    <t xml:space="preserve">Falta de seguimiento a la aceptacion de la glosa                </t>
  </si>
  <si>
    <t xml:space="preserve"> Pérdida recursos económicos de la entidad y/o  investigaciones y sanciones disciplinarias </t>
  </si>
  <si>
    <t xml:space="preserve">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 &lt;=4% sobre la facturación neta de la vigencia </t>
  </si>
  <si>
    <t>1. AM-F-02 Acta de levantamiento y/o aceptación de glosas y devoluciones.
2. Indicador mensual 546 Aceptación de glosa de la vigencia.
3. Informe trimestral de análiisis de aceptación de glosa.</t>
  </si>
  <si>
    <t>Facturación</t>
  </si>
  <si>
    <t>AF-RC-03</t>
  </si>
  <si>
    <t>Posibilidad de pérdida de recursos económicos de la institución por NO facturar servicios prestados por interéses particulares</t>
  </si>
  <si>
    <t>No aplicación de las medidas establecidas en el procedimiento F-PR-15 Auditoria administrativa</t>
  </si>
  <si>
    <t xml:space="preserve"> Pérdida de recursos económicos de la Instiución </t>
  </si>
  <si>
    <t>El analista principal diariamente verifica que los egresos generados esten efectivamente facturados, de acuerdo a lo establecido en el procedimiento F-PR-15 Audtoría administrativa, a través del formato F-F-17 Control de evidencias por facturación revisada</t>
  </si>
  <si>
    <t>1. Formato F-F-17  Control de evidencias por facturación revisada. (consolida en una bases de datos).
2. Informe mensual socialización de inconsistencias encontradas y planes de mejora a implementar.</t>
  </si>
  <si>
    <t>Dar seguimiento y trazabilidad a las inconsistencias encontradas en la facturación</t>
  </si>
  <si>
    <t>Lider de Facturación</t>
  </si>
  <si>
    <t xml:space="preserve">Informe mensual socialización de inconsistencias encontradas </t>
  </si>
  <si>
    <t>Cartera</t>
  </si>
  <si>
    <t>AF-RC-04</t>
  </si>
  <si>
    <t>Posibilidad de pérdida de recursos debido a que los funcionarios de cartera puedan ser objeto de concusión en ejercicio de sus funciones, por parte de los responsables de pago</t>
  </si>
  <si>
    <t>Omisión de los controles establecidos en los procedimientos</t>
  </si>
  <si>
    <t>Pérdida de recursos</t>
  </si>
  <si>
    <t>El líder de cartera y técnico de cartera dan el trámite respectivo para el proceso administrativo de cobro según corresponda a cobro persuasivo en el formato CAR-F-17 "Lista de chequeo sefuimiento a cobro persuasivos",  cobro perjudico en el formato CAR-F-15 ”Lista de chequeo sefuimiento a cobro persuasivos", y en el formato CAR-F-16 "Lista de chequeo verificación y seguimientos a pagares" de acuerdo a necesidad conforme a lo descrito en el Procedimiento CAR-PR-12 Proceso de Cobro y Procedimiento CAR-PR-06 Recuado Pagares.</t>
  </si>
  <si>
    <t>1. Base de datos Pagares, Informe mensual de cartera, informe trimestral de estado de cartera (Pagares), Acta comité.
2. CAR-F-17  Lista de chequeo sefuimiento a cobro persuasivos
3. CAR-F-15 Lista de chequeo sefuimiento a cobro persuasivos
4. CAR-F-16 Lista de chequeo verificación y seguimientos a pagares</t>
  </si>
  <si>
    <t>AF-RS-03</t>
  </si>
  <si>
    <t>Posibilidad de pérdida recursos económicos de la entidad y/o investigaciones y sanciones disciplinarias por recibir dádivas o beneficios a nombre propio o de terceros por aceptación de glosas a favor de las entidades responsables de pago</t>
  </si>
  <si>
    <t xml:space="preserve"> Pérdida recursos económicos de la entidad y/o  Investigaciones y sanciones disciplinarias </t>
  </si>
  <si>
    <t>El coordinador del proceso, auditores (Externo y de la ESE) y técnico de cuentas médicas, según necesidad levantan acta de reunión de análisis conjunto con las ERP con las cuales existen glosas reiteradas  según lo establecido en el procedimiento AM-PR-03 Acta de levantamiento y/o aceptación de glosas y devoluciones, medido a través del indicador 546 Aceptación de glosa de la vigencia con una meta establecida &lt;=4% sobre la facturación neta de la vigencia.</t>
  </si>
  <si>
    <t>1. AM-F-02 acta de levantamiento y/o acecptacion de glosas y devoluciones
2. Indicador mensual 546 Aceptación de glosa de la vigencia
3. Informe trimestral de análisis de aceptación de glosa</t>
  </si>
  <si>
    <t>AF-RS-04</t>
  </si>
  <si>
    <t>Posibilidad de pérdida de recursos debido a que los funcionarios de cartera pueden recibir dádivas o beneficios a nombre propio o de terceros  en ejercicio de sus funciones, por parte de los responsables de pago.</t>
  </si>
  <si>
    <t>Omision de los controles establecidos en los procedimientos</t>
  </si>
  <si>
    <t>El técnico de cartera mensualmente realiza la gestión para los cobros persuasivos registrandolo en el formato CAR-F-14 "Matriz general de cartera por entidad" de acuerdo al procedimiento del CAR-PR-12, trimestralmente se dejan los saldos globales en comite de cartera.</t>
  </si>
  <si>
    <t>1. Formato CAR-F-14 Matriz general de cartera por entidad
2. Acta de comité de cartera.</t>
  </si>
  <si>
    <t>AF-RS-05</t>
  </si>
  <si>
    <t>El técnico de cartera mensualmente realiza cobro de pagares aplicando el formato  CAR-F-16 " lista de chequeo verificación y seguimiento a pagares" teniendo en cuenta el procedimiento del CAR-PR-12 Proceso de cobro el cual indica que mensualmente se socializa en comité de cartera.</t>
  </si>
  <si>
    <t>1. CAR-F-16 " lista de chequeo verificación y seguimiento a pagares".
2. Acta de comité mensual de cartera.</t>
  </si>
  <si>
    <t>Direccionamiento estratégico</t>
  </si>
  <si>
    <t>Gestión comercial</t>
  </si>
  <si>
    <t>AC-RS-01</t>
  </si>
  <si>
    <t>Posibilidad de recibir cualquier dádiva o beneficio para celebrar acuerdos de voluntades con determinadas personas juridicas sin que cumpla con los requisitos minimos para su selección ley 1438 de 2011 y decreto 441 de 2022.</t>
  </si>
  <si>
    <t>Falta de cumplimiento en la aplicación ley 1438 de 2011 y decreto 441 de 2022.</t>
  </si>
  <si>
    <t xml:space="preserve">Sanciones legales
Afectacion economica,
</t>
  </si>
  <si>
    <t xml:space="preserve">El cooordinador y profesional de apoyo de la oficina comercial, verifican que se den cumplimiento de los requisitos de la normatividad vigente ley 1438 de 2011 y decreto 441 de 2022, sus anexos tecnicos en el momento de suscribir el acuerdo de voluntades. </t>
  </si>
  <si>
    <t>1. Anexos técnicos
2. Acuerdo de voluntades.</t>
  </si>
  <si>
    <t>Documetar procedimiento de contratación y venta de servicios de salud.</t>
  </si>
  <si>
    <t>Coordinador de comercial y cotratación de servicios de salud.</t>
  </si>
  <si>
    <t>Marzo de 2023</t>
  </si>
  <si>
    <t>Semestral</t>
  </si>
  <si>
    <t>Posibilidad de sanciones, pérdida de credibilidad y confiabilidad en los informes de control interno por manipulación en la gestión de las auditorías con el fin de beneficiar o desfavorecer a un proceso y/o subproceso de la entidad.</t>
  </si>
  <si>
    <t>1. Plan Anual de auditoria OACI-F-02
2. Declaración de Conocimiento código de Ética de la Auditoria Interna  Anexo 1 de Código de Ética
3. Carta de representación de veracidad de la información OACI-F-06  
4. Formato OACI-F-15 Compromiso de confidencialidad del Auditor</t>
  </si>
  <si>
    <t>1. Plan de auditoria OACI-F-04
2. Informe final  de Auditoria OACI-F-16</t>
  </si>
  <si>
    <t>Etiquetas de fila</t>
  </si>
  <si>
    <t>Cuenta de Descripción del Riesgo</t>
  </si>
  <si>
    <t>Auditoria Cuentas Médicas</t>
  </si>
  <si>
    <t>Consulta Externa
Apoyo Diagnóstico y compementación Terapéutica</t>
  </si>
  <si>
    <t>Gestion Comercial</t>
  </si>
  <si>
    <t>Gestion de investigacion e innovacion</t>
  </si>
  <si>
    <t xml:space="preserve">Gestion de Suministros y activos fijos 
</t>
  </si>
  <si>
    <t>Gestión de Talento Humano</t>
  </si>
  <si>
    <t>Gestión del Talento Humano</t>
  </si>
  <si>
    <t>Gestion farmacéutica</t>
  </si>
  <si>
    <t>Gestión farmacéutica</t>
  </si>
  <si>
    <t>Gestion Financiera</t>
  </si>
  <si>
    <t xml:space="preserve">Gestión Jurídica </t>
  </si>
  <si>
    <t>Gestión Mantenimiento</t>
  </si>
  <si>
    <t>Gestión Quirúrgica</t>
  </si>
  <si>
    <t>Gestión Suministros y Activos Fijos</t>
  </si>
  <si>
    <t>Gestion tecnológica</t>
  </si>
  <si>
    <t>Gestión tecnológica</t>
  </si>
  <si>
    <t>QHSE</t>
  </si>
  <si>
    <t>Sistema de informacion  y Atencion del usuario</t>
  </si>
  <si>
    <t>Sistemas</t>
  </si>
  <si>
    <t>Total general</t>
  </si>
  <si>
    <t>No. DEL RIESGO</t>
  </si>
  <si>
    <t>Descripción del Riesgo</t>
  </si>
  <si>
    <t>Zona de Riesgo Inherente</t>
  </si>
  <si>
    <t>Zona de Riesgo Residual</t>
  </si>
  <si>
    <t>CONTROL INTERNO</t>
  </si>
  <si>
    <t>Corrupción</t>
  </si>
  <si>
    <t>SICOF
Operacional</t>
  </si>
  <si>
    <t>Alto</t>
  </si>
  <si>
    <t>GESTIÓN DE SUMINISTROS Y ACTIVOS FIJOS</t>
  </si>
  <si>
    <t>GESTION TECNOLOGICA</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</si>
  <si>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</si>
  <si>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GESTIÓN DE CONTRATACIÓN</t>
  </si>
  <si>
    <t>Extremo</t>
  </si>
  <si>
    <t>GESTIÓN FINANCIERA</t>
  </si>
  <si>
    <t>Posibilidad de Sanciones de los Entes de inspección vigilancia y control por la Exclusion del giro a proveedores y contratistas para presionar y obtener algun beneficio personal.</t>
  </si>
  <si>
    <t>GESTIÓN ADMINISTRATIVA</t>
  </si>
  <si>
    <t>Posibilidad de Pérdida Recursos económicos de la Entidad y/o  Investigaciones y sanciones disciplinarias por recibir sobornos por aceptación de Glosa a favor de las entidades Responsables de Pago</t>
  </si>
  <si>
    <t>Posibilidad de Pérdida de Recursos económicos de la Institución por NO facturar servicios prestados por interéses particulares</t>
  </si>
  <si>
    <t>GESTIÓN DOCUMENTAL</t>
  </si>
  <si>
    <t xml:space="preserve"> Posibilidad de  Investigaciones y sanciones disciplinarias y punitivas por Utilización indebida y sustracción de la información física  por parte del personal de la entidad, </t>
  </si>
  <si>
    <t>GESTIÓN JURIDICA</t>
  </si>
  <si>
    <t>GESTIÓN DE MANTENIMIENTO</t>
  </si>
  <si>
    <t>Posibilidad de Sanciones administrativas y disciplinarias por Favorecimiento a un tercero  en la emisión de Conceptos Técnicos en la Contratación asociada a la adquisición, mantenimiento de   infraestructura hospitalaria y  equipo industrial.</t>
  </si>
  <si>
    <t>GESTIÓN DE SISTEMAS DE INFORMACIÓN Y COMUNICACIONES</t>
  </si>
  <si>
    <t>Posibilidad de Pérdida de recursos e imagen institucional debido a la alteración de la Información registrada en los Sistemas de información por parte de uno o más colaboradores del proceso en favorecimiento de un tercero.</t>
  </si>
  <si>
    <t>GESTIÓN QHSE</t>
  </si>
  <si>
    <t>Posibilidad de Sanciones administrativas y disciplinarias por Favorecimiento a un tercero  en la emisión de Conceptos Técnicos en la Contratación asociada al proceso</t>
  </si>
  <si>
    <t>GESTIÓN DE TALENTO HUMANO</t>
  </si>
  <si>
    <t>Posibilidad de Investigaciones de los organismos de control, disciplinarias y sanciones pecuniarias por Favorecer a un aspirante en el acceso a un cargo  sin el lleno de requisitos legales (personal de planta, CPS, empresa Temporal y Tercerizados asistenciales)</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</si>
  <si>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</si>
  <si>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APOYO SERVICIOS DE SALUD</t>
  </si>
  <si>
    <t>GESTIÓN FARMACÉUTICA</t>
  </si>
  <si>
    <t xml:space="preserve">Posibilidad de Investigaciones y sanciones disciplinarias o  detrimento patrimonial debido al favorecimiento a terceros mediante la adquisición de medicamentos y dispositivos médicos </t>
  </si>
  <si>
    <t>GESTIÓN QUIRURGICA</t>
  </si>
  <si>
    <t>Posibilidad de afectación del servicio, Investigaciones y sanciones disciplinarias debido al favorecimiento a terceros mediante  la emisión de la evaluación técnica final en la contratación</t>
  </si>
  <si>
    <t>posibilidda de trafico de influencias conflicto de intereses  (amistas o enemistad,  persona influyente) en el proceso de vinculacion de personal para favorecer un tercero</t>
  </si>
  <si>
    <t>Posibilidad de Sanciones administrativas y disciplinarias por uso indebido de la informacion para obtener un beneficio particular.</t>
  </si>
  <si>
    <t>Posibilidad Investigaciones, sanciones administrativas, disciplinarias y detrimentro patrimonial por  ataques ciberneticos que modifiquen la informacion guardada  para obtener un beneficio particular.</t>
  </si>
  <si>
    <t>Opacidad</t>
  </si>
  <si>
    <t>GESTIÓN DE INVESTIGACIÓN E INNOVACIÓN</t>
  </si>
  <si>
    <t>Moderado</t>
  </si>
  <si>
    <t>Posibilidad de  Investigaciones, sanciones administrativas y disciplinarias por presentar información contable y financiera no fidedigna por falencia en la calidad de información y para benecifiar un tercero</t>
  </si>
  <si>
    <t>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t>
  </si>
  <si>
    <t>Fraude</t>
  </si>
  <si>
    <t>Posibilidad de Investigaciones, sanciones administrativas, disciplinarias y afectación economica por hurto o perdida de medicamentos y dispositivos medicos  de los carro de paro derivados de falta de principos y valores insitucionales del personal responsable</t>
  </si>
  <si>
    <t>GESTIÓN TECNOLÓGICA</t>
  </si>
  <si>
    <t xml:space="preserve">Posible afectación del servicio, Investigaciones y sanciones disciplinarias por  uso indebido y/o perdida de equipos biomedicos por intereses  personales
</t>
  </si>
  <si>
    <t>Soborno</t>
  </si>
  <si>
    <t>PTEE
Operacional</t>
  </si>
  <si>
    <t>Posibilidad de Investigaciones y sanciones disciplinarias y economicas  por recibir o solicitar cualquier dádiva o beneficio a nombre propio o de terceros para agilizar o demorar el pago.</t>
  </si>
  <si>
    <t xml:space="preserve">Posibilidad de Investigaciones y sanciones disciplinarias y economicas  por recibir o solicitar cualquier dádiva o beneficio a nombre propio o de terceros para efectuar un doble pago al mismo contratista. </t>
  </si>
  <si>
    <t>Posibilidad de Pérdida Recursos económicos de la Entidad y/o  Investigaciones y sanciones disciplinarias por recibir dádivas o beneficios a nombre propio o de terceros por aceptación de Glosas a favor de las entidades Responsables de Pago</t>
  </si>
  <si>
    <t>SISTEMA DE INFORMACION Y ATENCION AL USUARIO</t>
  </si>
  <si>
    <t xml:space="preserve"> Posibilidad de Investigaciones, sanciones administrativas, disciplinarias por recibir cualquier dádiva o beneficio a nombre propio o de terceros por omitir la gestión de PQR y reclamos realizados por alguna parte interesada</t>
  </si>
  <si>
    <t>Posibilidad de recibir cualquier dádiva o beneficio para celebrar acuerdos de voluntades con determinadas personas juridicas sin que  cumpla con los requisitos minimos para su selección ley 1438 de 2011 y decreto 441 de 2022.</t>
  </si>
  <si>
    <t>Planeación</t>
  </si>
  <si>
    <t>Riesgo de gestión</t>
  </si>
  <si>
    <t>Riesgo de salud</t>
  </si>
  <si>
    <t>DOFA</t>
  </si>
  <si>
    <t>SGC PMC</t>
  </si>
  <si>
    <t>Empleados</t>
  </si>
  <si>
    <t xml:space="preserve">Riesgo de seguridad de la información. </t>
  </si>
  <si>
    <t>Peligros/Riesgos</t>
  </si>
  <si>
    <t>SST</t>
  </si>
  <si>
    <t>Contratistas</t>
  </si>
  <si>
    <t>Evitar</t>
  </si>
  <si>
    <t>Finalizado</t>
  </si>
  <si>
    <t>Gestión del Riesgo Integral</t>
  </si>
  <si>
    <t>Riesgo asistencial</t>
  </si>
  <si>
    <t>Riesgo actuarial</t>
  </si>
  <si>
    <t>Salidas No Conformes</t>
  </si>
  <si>
    <t>SGA</t>
  </si>
  <si>
    <t>Proveedores</t>
  </si>
  <si>
    <t>Compartir</t>
  </si>
  <si>
    <t>Información para la calidad</t>
  </si>
  <si>
    <t>Riesgo de lavado de activos, financiación del terrorismo y proliferación de armas de destrucción masiva. (SARLAF/PADM)</t>
  </si>
  <si>
    <t>Riesgo de crédito</t>
  </si>
  <si>
    <t>Seguridad del paciente</t>
  </si>
  <si>
    <t>Clientes</t>
  </si>
  <si>
    <t>Auditoría para el mejoramiento continuo</t>
  </si>
  <si>
    <t>Riesgo de liquidez</t>
  </si>
  <si>
    <t>Contraparte</t>
  </si>
  <si>
    <t>Económico Reputacional
Operacional
Legal</t>
  </si>
  <si>
    <t>Habilitación</t>
  </si>
  <si>
    <t>Riego de mercado</t>
  </si>
  <si>
    <t>Matriz de partes interesadas</t>
  </si>
  <si>
    <t>Relaciones laborales</t>
  </si>
  <si>
    <t>Usuarios</t>
  </si>
  <si>
    <t>Acreditación</t>
  </si>
  <si>
    <t>Riesgos de lavado de activos y financiación de terrorismo</t>
  </si>
  <si>
    <t>Auditorías</t>
  </si>
  <si>
    <t>Personas naturales</t>
  </si>
  <si>
    <t>Atención urgencias</t>
  </si>
  <si>
    <t>Referencia y Contrareferencia</t>
  </si>
  <si>
    <t>Revisión por la Dirección</t>
  </si>
  <si>
    <t>Personas juridicas</t>
  </si>
  <si>
    <t>Riesgo fiscal</t>
  </si>
  <si>
    <t>Asociados</t>
  </si>
  <si>
    <t>Atención hospitalaria</t>
  </si>
  <si>
    <t>Hospitalización</t>
  </si>
  <si>
    <t>Riesgo contractual</t>
  </si>
  <si>
    <t>Normatividad Externa</t>
  </si>
  <si>
    <t>Unidades de Cuidado Crítico</t>
  </si>
  <si>
    <t>Riesgo clínico</t>
  </si>
  <si>
    <t>Ginecobstetricia</t>
  </si>
  <si>
    <t>Riesgo contable</t>
  </si>
  <si>
    <t>Esterilización</t>
  </si>
  <si>
    <t>Gestión preventiva y predictiva</t>
  </si>
  <si>
    <t>Programas institucionales</t>
  </si>
  <si>
    <t>Salud pública</t>
  </si>
  <si>
    <t>RIAS</t>
  </si>
  <si>
    <t>Apoyo diagnóstico</t>
  </si>
  <si>
    <t>Apoyo terapéutico</t>
  </si>
  <si>
    <t>Enfermería</t>
  </si>
  <si>
    <t xml:space="preserve">Docencia de servicio </t>
  </si>
  <si>
    <t>Contratación</t>
  </si>
  <si>
    <t>Contabilidad</t>
  </si>
  <si>
    <t>Presupuesto</t>
  </si>
  <si>
    <t>Costos</t>
  </si>
  <si>
    <t>Comunicaciones y medios</t>
  </si>
  <si>
    <t>Gestión ambiente físico</t>
  </si>
  <si>
    <t>Gestión servicios de apoyo</t>
  </si>
  <si>
    <t>Lavandería</t>
  </si>
  <si>
    <t>Aseo y desinfección</t>
  </si>
  <si>
    <t>Vigilancia</t>
  </si>
  <si>
    <t>Alimentación</t>
  </si>
  <si>
    <t>Control Interno disciplinario</t>
  </si>
  <si>
    <t>PROBABILIDAD</t>
  </si>
  <si>
    <t>Muy Alta</t>
  </si>
  <si>
    <t>AF-RC-01
GAD-RC-02</t>
  </si>
  <si>
    <t>Alta</t>
  </si>
  <si>
    <t>GAD-RS-01</t>
  </si>
  <si>
    <t>GAD-RC-01</t>
  </si>
  <si>
    <t>Media</t>
  </si>
  <si>
    <t>GAC-RO-01
AF-RS-01</t>
  </si>
  <si>
    <t>SIAU-RS-01
A-RC-01
C-RS-01
C-RS-02
GAD-RC-03
GAD-RS-02
GAD-RS-03
GAD-RS-04</t>
  </si>
  <si>
    <t>TH-RC-01
TH-RC-03
TH-RC-05
ASS-RC-01
GQR-RC-01
SF-RF-01
AF-RO-01
AF-RS-02
A-RC-02
C-RC-01
C-RC-02
GD-RC-01</t>
  </si>
  <si>
    <t>Medio</t>
  </si>
  <si>
    <t>Baja</t>
  </si>
  <si>
    <t>QHSE-RC-01
TH-RC-02
TH-RC-04
OAJ-RC-01
GSIC-RC-01
MAN-RC-01
OACI-RC-01</t>
  </si>
  <si>
    <t>SF-RC-01
SF-RF-02
GSIC-RC-02
GSIC-RO-01
IB-RF-01</t>
  </si>
  <si>
    <t>Bajo</t>
  </si>
  <si>
    <t>Muy Baja</t>
  </si>
  <si>
    <t>Leve</t>
  </si>
  <si>
    <t>Menor</t>
  </si>
  <si>
    <t>Catastrófico</t>
  </si>
  <si>
    <t>IMPACTO</t>
  </si>
  <si>
    <t>AF-RC-01
GAD-RC-01
GAD-RC-02</t>
  </si>
  <si>
    <t>TH-RC-02
GAC-RO-01</t>
  </si>
  <si>
    <t>TH-RC-04
SIAU-RS-01
OAJ-RC-01
A-RC-01
C-RS-01
C-RS-02
IB-RC-01
GAD-RC-03
GAD-RS-02
GAD-RS-03
GAD-RS-04</t>
  </si>
  <si>
    <t>TH-RC-01
TH-RC-03
ASS-RC-01
GQR-RC-01
SF-RC-01
SF-RF-01
AF-RO-01
A-RC-02
C-RC-01
C-RC-02
GD-RC-01
GSIC-RC-02
IB-RF-01</t>
  </si>
  <si>
    <t>QHSE-RC-01
GSIC-RC-01
MAN-RC-01
OACI-RC-01</t>
  </si>
  <si>
    <t>Tabla Criterios para definir el nivel de probabilidad</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</si>
  <si>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</si>
  <si>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</si>
  <si>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</si>
  <si>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</si>
  <si>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</si>
  <si>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Descripción del Riesgo Impacto</t>
  </si>
  <si>
    <t>Riesgo OACI-RC-01</t>
  </si>
  <si>
    <t>Riesgo A-RC-01</t>
  </si>
  <si>
    <t>Riesgo IB-RC-01</t>
  </si>
  <si>
    <t>Riesgo C-RC-01</t>
  </si>
  <si>
    <t>Riesgo C-RC-02</t>
  </si>
  <si>
    <t>Riesgo AF-RC-01</t>
  </si>
  <si>
    <t>Riesgo GAD-RC-01</t>
  </si>
  <si>
    <t>Riesgo GAD-RC-02</t>
  </si>
  <si>
    <t>Riesgo GAD-RC-03</t>
  </si>
  <si>
    <t>Riesgo GD-RC-01</t>
  </si>
  <si>
    <t>Riesgo OAJ-RC-01</t>
  </si>
  <si>
    <t>Riesgo MAN-RC-01</t>
  </si>
  <si>
    <t>Riesgo GSIC-RC-01</t>
  </si>
  <si>
    <t>Riesgo QHSE-RC-01</t>
  </si>
  <si>
    <t>Riesgo TH-RC-01</t>
  </si>
  <si>
    <t>Riesgo TH-RC-02</t>
  </si>
  <si>
    <t>Riesgo ASS-RC-01</t>
  </si>
  <si>
    <t>Riesgo SF-RC-01</t>
  </si>
  <si>
    <t>Riesgo GQR-RC-01</t>
  </si>
  <si>
    <t>Riesgo A-RC-02</t>
  </si>
  <si>
    <t>Riesgo TH-RC-03</t>
  </si>
  <si>
    <t>Riesgo TH-RC-04</t>
  </si>
  <si>
    <t>Riesgo GSIC-RC-02</t>
  </si>
  <si>
    <t>Riesgo GSIC-RO-01</t>
  </si>
  <si>
    <t>Riesgo GAC-RO-01</t>
  </si>
  <si>
    <t>Riesgo AF-RO-01</t>
  </si>
  <si>
    <t>Riesgo SF-RF-01</t>
  </si>
  <si>
    <t>Riesgo SF-RF-02</t>
  </si>
  <si>
    <t>Riesgo IB-RF-01</t>
  </si>
  <si>
    <t>Riesgo C-RS-01</t>
  </si>
  <si>
    <t>Riesgo C-RS-02</t>
  </si>
  <si>
    <t>Riesgo AF-RS-01</t>
  </si>
  <si>
    <t>Riesgo AF-RS-02</t>
  </si>
  <si>
    <t>Riesgo GAD-RS-01</t>
  </si>
  <si>
    <t>Riesgo GAD-RS-02</t>
  </si>
  <si>
    <t>Riesgo GAD-RS-03</t>
  </si>
  <si>
    <t>Riesgo SIAU-RS-01</t>
  </si>
  <si>
    <t>Riesgo GAD-RS-04</t>
  </si>
  <si>
    <t>Riesgo TH-RC-05</t>
  </si>
  <si>
    <t xml:space="preserve">No. </t>
  </si>
  <si>
    <t xml:space="preserve">Pregunta:
</t>
  </si>
  <si>
    <t>Respuesta</t>
  </si>
  <si>
    <t>Si</t>
  </si>
  <si>
    <t>No</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</si>
  <si>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</si>
  <si>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</si>
  <si>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</si>
  <si>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</si>
  <si>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</si>
  <si>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</si>
  <si>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</si>
  <si>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</si>
  <si>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</si>
  <si>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</si>
  <si>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</si>
  <si>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</si>
  <si>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</si>
  <si>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</si>
  <si>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</si>
  <si>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</si>
  <si>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</si>
  <si>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</si>
  <si>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 Daño Ambiental?</t>
  </si>
  <si>
    <t>Exite riesgo de contagio (considerando que es la posibilidad de pérdida o daño que puede sufrir una organizació , sea directa o indirectamente, por una acción o experiencia de una persona natural o jurídica que posee vínculos con la organización y puede ejercer influencia sobre ella, persona que se encuentra con situaciones comprometidas por delitos de lavado de activos, financiamiento del terrorismo, corrupcion, opacidad y fraude).</t>
  </si>
  <si>
    <t>Total de preguntas afirmativas</t>
  </si>
  <si>
    <t>Total preguntas negativas</t>
  </si>
  <si>
    <t>Puntaje Respuestas</t>
  </si>
  <si>
    <t>Calificación del Riesgo</t>
  </si>
  <si>
    <t>Tabla Criterios para definir el nivel de impacto</t>
  </si>
  <si>
    <t>Calificación del impacto</t>
  </si>
  <si>
    <t>Calificación del riesgo en 0</t>
  </si>
  <si>
    <t>Calificación del riesgo en 1 a 5</t>
  </si>
  <si>
    <t>Calificación del riesgo entre 6-11</t>
  </si>
  <si>
    <t>Calificación del riesgo entre 12-20</t>
  </si>
  <si>
    <t xml:space="preserve">E.S.E HOSPITAL UNIVERSITARIO SAN RAFAEL DE TUNJA </t>
  </si>
  <si>
    <t>CONTROL DE CAMBIOS</t>
  </si>
  <si>
    <t>No. VERSION</t>
  </si>
  <si>
    <t>FECHA</t>
  </si>
  <si>
    <t xml:space="preserve"> RESPONSABLE </t>
  </si>
  <si>
    <t>DESCRIPCION</t>
  </si>
  <si>
    <t>27/10/2020</t>
  </si>
  <si>
    <t>María Pilar Patiño Bello</t>
  </si>
  <si>
    <t>Revision de formato</t>
  </si>
  <si>
    <t>Se Actualiza formato, inclusión de criterios</t>
  </si>
  <si>
    <t>Se inlcuye columna G para identificación de Subproceso</t>
  </si>
  <si>
    <t>Dorisol Pamplona Vanegas</t>
  </si>
  <si>
    <t>Se incluye un criterio para la tabla de impacto alineado con los riesgos de opacidad y fraude; se incluye fila de proceso y se elimina objetivo y alcance con el fin de unificar Formato.</t>
  </si>
  <si>
    <t>Lina María Patarroyo Parra</t>
  </si>
  <si>
    <t>Se organizan filas de proceso - subproceso, descrpición del riesgo, se cambia el nombre de causa raiz a causas, se incluyen filas de consecuencias y categorias de riesgos, con el fin de unificar la estructura del formato con todos los tipos de riesgos
Se incluye un criterio a la evaluación de impacto y se toma en la tabla de valoración del impacto.</t>
  </si>
  <si>
    <t>Se modifica el nombre del formato Para que incluya los riesgos de soborno, se realizan ajustes en el instructivo en tipo y categoria.</t>
  </si>
  <si>
    <t>Se cambia el número de riesgo a código de riesgo, con la finanlidad de generar el consecutivo organizado por proceso y tipo de riesgo</t>
  </si>
  <si>
    <t>1. Articulación con las actualizaciones realizadas al manual de gestión de riesgos OADS-M-2
2. Actualización del instructivo</t>
  </si>
  <si>
    <t>Aceptar</t>
  </si>
  <si>
    <t>Reducir (compartir)</t>
  </si>
  <si>
    <t>Económico y Reputacional</t>
  </si>
  <si>
    <t>Plan de accion (solo para la opción reducir)</t>
  </si>
  <si>
    <t>Daños Activos Fisicos</t>
  </si>
  <si>
    <t>Ejecucion y Administracion de procesos</t>
  </si>
  <si>
    <t>Fallas Tecnologicas</t>
  </si>
  <si>
    <t>Fraude Externo</t>
  </si>
  <si>
    <t>Fraude Interno</t>
  </si>
  <si>
    <t>Relaciones Laborales</t>
  </si>
  <si>
    <t>Usuarios, productos y practicas , organizacionales</t>
  </si>
  <si>
    <t>Sin Documentar</t>
  </si>
  <si>
    <t>Registro Sustancial</t>
  </si>
  <si>
    <t>Registro Material</t>
  </si>
  <si>
    <t>Reducir</t>
  </si>
  <si>
    <t xml:space="preserve">1.TH-F-88. Matriz de seguimiento de requisitos de formación continua del estándar de talento humano- personal en misión </t>
  </si>
  <si>
    <t>AF-F-24 Constancia de radicación de cuentas de cobro y facturas de contratos de prestación de servicios para contratos por prestación de servicios
AF-F-25 Constancia de radicación de cuentas de cobro de suministros y proveedores de servicios .</t>
  </si>
  <si>
    <t>El profesional de tesoreria y/o el tecnólogo administrativo una vez se radica la cuenta validan que estas cumplan con los requisitos establecidos en el procedimiento AF-PR-44 Tramite de cuentas, segun sea el caso se diligencia el formato AF-F-24 Constancia de radicación de cuentas de cobro y facturas de contratos de prestación de servicios para contratos por prestación de servicios y/o el formato AF-F-25 Constancia de radicación de cuentas de cobro de suministros y proveedores de servicios.</t>
  </si>
  <si>
    <t xml:space="preserve">El profesional de talento humano una vez radica la solicitud al correo electrónico realiza seguimiento a las mismas a través de la matriz de seguimiento de requisitos de formación continua del estándar de talento humano- personal en misión código TH-F-88 de acuerdo a lo descrito en el procedimiento TH-PR-53 verificación de titulos.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</si>
</sst>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0"/>
      <color rgb="FF000000"/>
      <name val="Arial Narrow"/>
      <family val="2"/>
    </font>
    <font>
      <sz val="10"/>
      <color theme="1"/>
      <name val="Calibri"/>
      <family val="2"/>
      <scheme val="minor"/>
    </font>
    <font>
      <sz val="11"/>
      <color theme="1"/>
      <name val="Calibri"/>
      <family val="2"/>
      <scheme val="minor"/>
    </font>
    <font>
      <sz val="11"/>
      <name val="Calibri"/>
      <family val="2"/>
      <scheme val="minor"/>
    </font>
    <font>
      <sz val="10"/>
      <name val="Arial"/>
      <family val="2"/>
    </font>
    <font>
      <sz val="12"/>
      <name val="Times New Roman"/>
      <family val="1"/>
    </font>
    <font>
      <sz val="10"/>
      <color theme="1"/>
      <name val="Tahoma"/>
      <family val="2"/>
    </font>
    <font>
      <b/>
      <sz val="10"/>
      <color theme="1"/>
      <name val="Tahoma"/>
      <family val="2"/>
    </font>
    <font>
      <b/>
      <sz val="8"/>
      <color theme="1"/>
      <name val="Tahoma"/>
      <family val="2"/>
    </font>
    <font>
      <sz val="9"/>
      <color theme="1"/>
      <name val="Tahoma"/>
      <family val="2"/>
    </font>
    <font>
      <sz val="10"/>
      <color rgb="FFFF0000"/>
      <name val="Tahoma"/>
      <family val="2"/>
    </font>
    <font>
      <b/>
      <sz val="9"/>
      <color theme="1"/>
      <name val="Tahoma"/>
      <family val="2"/>
    </font>
    <font>
      <b/>
      <sz val="9"/>
      <color indexed="81"/>
      <name val="Tahoma"/>
      <family val="2"/>
    </font>
    <font>
      <sz val="9"/>
      <color indexed="81"/>
      <name val="Tahoma"/>
      <family val="2"/>
    </font>
    <font>
      <sz val="11"/>
      <color theme="1"/>
      <name val="Calibri"/>
      <family val="2"/>
    </font>
    <font>
      <sz val="8"/>
      <name val="Calibri"/>
      <family val="2"/>
      <scheme val="minor"/>
    </font>
    <font>
      <sz val="10"/>
      <name val="Tahoma"/>
      <family val="2"/>
    </font>
    <font>
      <sz val="9"/>
      <name val="Tahoma"/>
      <family val="2"/>
    </font>
    <font>
      <b/>
      <sz val="11"/>
      <color theme="1"/>
      <name val="Calibri"/>
      <family val="2"/>
      <scheme val="minor"/>
    </font>
    <font>
      <sz val="11"/>
      <color theme="0"/>
      <name val="Calibri"/>
      <family val="2"/>
      <scheme val="minor"/>
    </font>
    <font>
      <b/>
      <sz val="10"/>
      <name val="Tahoma"/>
      <family val="2"/>
    </font>
    <font>
      <b/>
      <sz val="10"/>
      <color rgb="FF27285D"/>
      <name val="Tahoma"/>
      <family val="2"/>
    </font>
    <font>
      <u/>
      <sz val="10"/>
      <color theme="1"/>
      <name val="Tahoma"/>
      <family val="2"/>
    </font>
    <font>
      <sz val="10.5"/>
      <color rgb="FF000000"/>
      <name val="Arial"/>
      <family val="2"/>
    </font>
    <font>
      <sz val="10.5"/>
      <color rgb="FFFFFFFF"/>
      <name val="Arial"/>
      <family val="2"/>
    </font>
    <font>
      <b/>
      <sz val="10.5"/>
      <color rgb="FF000000"/>
      <name val="Arial"/>
      <family val="2"/>
    </font>
    <font>
      <b/>
      <sz val="10"/>
      <color theme="1"/>
      <name val="Arial"/>
      <family val="2"/>
    </font>
    <font>
      <sz val="10.5"/>
      <color theme="1"/>
      <name val="Arial"/>
      <family val="2"/>
    </font>
    <font>
      <sz val="11"/>
      <color rgb="FF000000"/>
      <name val="Calibri"/>
      <family val="2"/>
      <scheme val="minor"/>
    </font>
    <font>
      <sz val="11"/>
      <color rgb="FFFFFFFF"/>
      <name val="Calibri"/>
      <family val="2"/>
      <scheme val="minor"/>
    </font>
  </fonts>
  <fills count="33">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0" tint="-0.14999847407452621"/>
        <bgColor indexed="64"/>
      </patternFill>
    </fill>
    <fill>
      <patternFill patternType="solid">
        <fgColor theme="4" tint="0.79998168889431442"/>
        <bgColor theme="4" tint="0.79998168889431442"/>
      </patternFill>
    </fill>
    <fill>
      <patternFill patternType="solid">
        <fgColor rgb="FFC5D9F1"/>
        <bgColor indexed="64"/>
      </patternFill>
    </fill>
    <fill>
      <patternFill patternType="solid">
        <fgColor rgb="FFD1C0DA"/>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E4DFEC"/>
        <bgColor indexed="64"/>
      </patternFill>
    </fill>
    <fill>
      <patternFill patternType="solid">
        <fgColor rgb="FFFDE9D9"/>
        <bgColor indexed="64"/>
      </patternFill>
    </fill>
    <fill>
      <patternFill patternType="solid">
        <fgColor rgb="FF00FF00"/>
        <bgColor indexed="64"/>
      </patternFill>
    </fill>
  </fills>
  <borders count="77">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indexed="64"/>
      </right>
      <top/>
      <bottom style="thin">
        <color theme="1"/>
      </bottom>
      <diagonal/>
    </border>
    <border>
      <left style="thin">
        <color auto="1"/>
      </left>
      <right style="thin">
        <color indexed="64"/>
      </right>
      <top style="thin">
        <color theme="1"/>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theme="4" tint="0.3999755851924192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right style="medium">
        <color indexed="64"/>
      </right>
      <top style="thin">
        <color indexed="64"/>
      </top>
      <bottom style="thin">
        <color indexed="64"/>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right/>
      <top style="thin">
        <color theme="1"/>
      </top>
      <bottom/>
      <diagonal/>
    </border>
    <border>
      <left/>
      <right style="thin">
        <color indexed="64"/>
      </right>
      <top style="thin">
        <color theme="1"/>
      </top>
      <bottom style="thin">
        <color theme="1"/>
      </bottom>
      <diagonal/>
    </border>
    <border>
      <left/>
      <right style="thin">
        <color theme="1"/>
      </right>
      <top/>
      <bottom style="thin">
        <color indexed="64"/>
      </bottom>
      <diagonal/>
    </border>
    <border>
      <left style="thin">
        <color theme="1"/>
      </left>
      <right style="thin">
        <color auto="1"/>
      </right>
      <top style="thin">
        <color theme="1"/>
      </top>
      <bottom/>
      <diagonal/>
    </border>
    <border>
      <left style="thin">
        <color theme="1"/>
      </left>
      <right style="thin">
        <color auto="1"/>
      </right>
      <top/>
      <bottom style="thin">
        <color auto="1"/>
      </bottom>
      <diagonal/>
    </border>
    <border>
      <left style="thin">
        <color theme="1"/>
      </left>
      <right/>
      <top/>
      <bottom style="thin">
        <color indexed="64"/>
      </bottom>
      <diagonal/>
    </border>
    <border>
      <left style="thin">
        <color theme="1"/>
      </left>
      <right style="thin">
        <color theme="1"/>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s>
  <cellStyleXfs count="7">
    <xf numFmtId="0" fontId="0" fillId="0" borderId="0"/>
    <xf numFmtId="9" fontId="3" fillId="0" borderId="0" applyFont="0" applyFill="0" applyBorder="0" applyAlignment="0" applyProtection="0"/>
    <xf numFmtId="0" fontId="5" fillId="0" borderId="0"/>
    <xf numFmtId="0" fontId="6" fillId="0" borderId="0"/>
    <xf numFmtId="0" fontId="2" fillId="0" borderId="0"/>
    <xf numFmtId="0" fontId="15" fillId="0" borderId="0"/>
    <xf numFmtId="0" fontId="6" fillId="0" borderId="0"/>
  </cellStyleXfs>
  <cellXfs count="460">
    <xf numFmtId="0" fontId="0" fillId="0" borderId="0" xfId="0"/>
    <xf numFmtId="0" fontId="2" fillId="0" borderId="0" xfId="0" applyFont="1"/>
    <xf numFmtId="0" fontId="1" fillId="0" borderId="1" xfId="0" applyFont="1" applyBorder="1" applyAlignment="1">
      <alignment horizontal="left" vertical="center" wrapText="1" indent="1" readingOrder="1"/>
    </xf>
    <xf numFmtId="0" fontId="7" fillId="0" borderId="7" xfId="0" applyFont="1" applyBorder="1" applyAlignment="1" applyProtection="1">
      <alignment horizontal="justify" vertical="center" wrapText="1"/>
      <protection locked="0"/>
    </xf>
    <xf numFmtId="0" fontId="7" fillId="3" borderId="0" xfId="0" applyFont="1" applyFill="1"/>
    <xf numFmtId="0" fontId="7" fillId="0" borderId="0" xfId="0" applyFont="1"/>
    <xf numFmtId="9" fontId="7" fillId="0" borderId="7" xfId="0" applyNumberFormat="1" applyFont="1" applyBorder="1" applyAlignment="1" applyProtection="1">
      <alignment horizontal="center" vertical="center"/>
      <protection hidden="1"/>
    </xf>
    <xf numFmtId="0" fontId="7" fillId="0" borderId="7" xfId="0" applyFont="1" applyBorder="1" applyAlignment="1" applyProtection="1">
      <alignment horizontal="center" vertical="center" textRotation="90"/>
      <protection locked="0"/>
    </xf>
    <xf numFmtId="0" fontId="7" fillId="0" borderId="0" xfId="0" applyFont="1" applyAlignment="1">
      <alignment horizontal="center" vertical="center"/>
    </xf>
    <xf numFmtId="0" fontId="7" fillId="0" borderId="2" xfId="0" applyFont="1" applyBorder="1"/>
    <xf numFmtId="0" fontId="7" fillId="0" borderId="3" xfId="0" applyFont="1" applyBorder="1"/>
    <xf numFmtId="0" fontId="8" fillId="21" borderId="40"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11" fillId="3" borderId="0" xfId="0" applyFont="1" applyFill="1"/>
    <xf numFmtId="0" fontId="7" fillId="0" borderId="14" xfId="0" applyFont="1" applyBorder="1" applyAlignment="1">
      <alignment horizontal="center" vertical="center" wrapText="1"/>
    </xf>
    <xf numFmtId="14" fontId="7" fillId="3" borderId="7" xfId="0" applyNumberFormat="1" applyFont="1" applyFill="1" applyBorder="1" applyAlignment="1">
      <alignment horizontal="center" vertical="center" wrapText="1"/>
    </xf>
    <xf numFmtId="0" fontId="10" fillId="0" borderId="0" xfId="0" applyFont="1"/>
    <xf numFmtId="0" fontId="7" fillId="0" borderId="7" xfId="0" applyFont="1" applyBorder="1"/>
    <xf numFmtId="0" fontId="7" fillId="0" borderId="7" xfId="0" applyFont="1" applyBorder="1" applyAlignment="1" applyProtection="1">
      <alignment horizontal="center" vertical="center"/>
      <protection hidden="1"/>
    </xf>
    <xf numFmtId="0" fontId="7" fillId="0" borderId="7" xfId="0" applyFont="1" applyBorder="1" applyAlignment="1" applyProtection="1">
      <alignment horizontal="left" vertical="center" wrapText="1"/>
      <protection locked="0"/>
    </xf>
    <xf numFmtId="0" fontId="7" fillId="0" borderId="7" xfId="0" applyFont="1" applyBorder="1" applyAlignment="1">
      <alignment horizontal="center" vertical="center"/>
    </xf>
    <xf numFmtId="0" fontId="7" fillId="3" borderId="7" xfId="0" applyFont="1" applyFill="1" applyBorder="1" applyAlignment="1" applyProtection="1">
      <alignment horizontal="justify" vertical="center" wrapText="1"/>
      <protection locked="0"/>
    </xf>
    <xf numFmtId="0" fontId="7" fillId="0" borderId="43" xfId="0" applyFont="1" applyBorder="1" applyAlignment="1">
      <alignment horizontal="center" vertical="center"/>
    </xf>
    <xf numFmtId="0" fontId="7" fillId="3" borderId="0" xfId="0" applyFont="1" applyFill="1" applyAlignment="1">
      <alignment vertical="center" wrapText="1"/>
    </xf>
    <xf numFmtId="0" fontId="10" fillId="3" borderId="11" xfId="0" applyFont="1" applyFill="1" applyBorder="1" applyAlignment="1" applyProtection="1">
      <alignment horizontal="center" vertical="center"/>
      <protection locked="0"/>
    </xf>
    <xf numFmtId="0" fontId="10" fillId="3" borderId="12" xfId="0" applyFont="1" applyFill="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16" borderId="13" xfId="0" applyFont="1" applyFill="1" applyBorder="1" applyAlignment="1">
      <alignment horizontal="center"/>
    </xf>
    <xf numFmtId="0" fontId="10" fillId="16" borderId="15" xfId="0" applyFont="1" applyFill="1" applyBorder="1" applyAlignment="1">
      <alignment horizontal="center"/>
    </xf>
    <xf numFmtId="0" fontId="10" fillId="3" borderId="42" xfId="0" applyFont="1" applyFill="1" applyBorder="1" applyAlignment="1" applyProtection="1">
      <alignment horizontal="center" vertical="center"/>
      <protection locked="0"/>
    </xf>
    <xf numFmtId="0" fontId="10" fillId="0" borderId="42" xfId="0" applyFont="1" applyBorder="1" applyAlignment="1" applyProtection="1">
      <alignment horizontal="center" vertical="center"/>
      <protection locked="0"/>
    </xf>
    <xf numFmtId="0" fontId="10" fillId="16" borderId="36" xfId="0" applyFont="1" applyFill="1" applyBorder="1" applyAlignment="1">
      <alignment horizontal="center"/>
    </xf>
    <xf numFmtId="0" fontId="10" fillId="0" borderId="28" xfId="0" applyFont="1" applyBorder="1"/>
    <xf numFmtId="0" fontId="10" fillId="0" borderId="8" xfId="0" applyFont="1" applyBorder="1"/>
    <xf numFmtId="0" fontId="10" fillId="0" borderId="43" xfId="0" applyFont="1" applyBorder="1"/>
    <xf numFmtId="0" fontId="10" fillId="0" borderId="42" xfId="0" applyFont="1" applyBorder="1"/>
    <xf numFmtId="0" fontId="8" fillId="0" borderId="45" xfId="0" applyFont="1" applyBorder="1" applyAlignment="1" applyProtection="1">
      <alignment horizontal="center" vertical="center"/>
      <protection hidden="1"/>
    </xf>
    <xf numFmtId="0" fontId="8" fillId="0" borderId="45" xfId="0" applyFont="1" applyBorder="1" applyAlignment="1" applyProtection="1">
      <alignment vertical="center"/>
      <protection hidden="1"/>
    </xf>
    <xf numFmtId="0" fontId="8" fillId="0" borderId="7" xfId="0" applyFont="1" applyBorder="1" applyAlignment="1" applyProtection="1">
      <alignment vertical="center"/>
      <protection hidden="1"/>
    </xf>
    <xf numFmtId="0" fontId="7" fillId="3" borderId="7" xfId="0" applyFont="1" applyFill="1" applyBorder="1" applyAlignment="1">
      <alignment vertical="center"/>
    </xf>
    <xf numFmtId="0" fontId="7" fillId="0" borderId="29" xfId="0" applyFont="1" applyBorder="1" applyAlignment="1" applyProtection="1">
      <alignment horizontal="justify" vertical="center" wrapText="1"/>
      <protection locked="0"/>
    </xf>
    <xf numFmtId="0" fontId="7" fillId="0" borderId="7" xfId="0" applyFont="1" applyBorder="1" applyAlignment="1">
      <alignment vertical="center" wrapText="1"/>
    </xf>
    <xf numFmtId="0" fontId="8" fillId="0" borderId="7" xfId="0" applyFont="1" applyBorder="1" applyAlignment="1" applyProtection="1">
      <alignment horizontal="center" vertical="center"/>
      <protection hidden="1"/>
    </xf>
    <xf numFmtId="0" fontId="18" fillId="0" borderId="0" xfId="0" applyFont="1"/>
    <xf numFmtId="0" fontId="8" fillId="0" borderId="29" xfId="0" applyFont="1" applyBorder="1" applyAlignment="1" applyProtection="1">
      <alignment vertical="center"/>
      <protection hidden="1"/>
    </xf>
    <xf numFmtId="0" fontId="8" fillId="16" borderId="7" xfId="0" applyFont="1" applyFill="1" applyBorder="1" applyAlignment="1">
      <alignment horizontal="center" vertical="center" textRotation="90"/>
    </xf>
    <xf numFmtId="0" fontId="8" fillId="0" borderId="7" xfId="0" applyFont="1" applyBorder="1" applyAlignment="1">
      <alignment horizontal="center" vertical="center"/>
    </xf>
    <xf numFmtId="0" fontId="7" fillId="3" borderId="7" xfId="0" applyFont="1" applyFill="1" applyBorder="1" applyAlignment="1">
      <alignment vertical="center" wrapText="1"/>
    </xf>
    <xf numFmtId="0" fontId="7" fillId="0" borderId="7" xfId="0" applyFont="1" applyBorder="1" applyAlignment="1">
      <alignment vertical="center"/>
    </xf>
    <xf numFmtId="0" fontId="7" fillId="0" borderId="42" xfId="0" applyFont="1" applyBorder="1"/>
    <xf numFmtId="0" fontId="8" fillId="0" borderId="42" xfId="0" applyFont="1" applyBorder="1" applyAlignment="1">
      <alignment horizontal="center" vertical="center"/>
    </xf>
    <xf numFmtId="0" fontId="7" fillId="3" borderId="42" xfId="0" applyFont="1" applyFill="1" applyBorder="1" applyAlignment="1">
      <alignment vertical="center"/>
    </xf>
    <xf numFmtId="0" fontId="8" fillId="0" borderId="0" xfId="0" applyFont="1" applyAlignment="1">
      <alignment horizontal="center" vertical="center"/>
    </xf>
    <xf numFmtId="0" fontId="7" fillId="0" borderId="0" xfId="0" applyFont="1" applyAlignment="1">
      <alignment vertical="center"/>
    </xf>
    <xf numFmtId="0" fontId="7" fillId="0" borderId="7" xfId="0" applyFont="1" applyBorder="1" applyAlignment="1" applyProtection="1">
      <alignment horizontal="left" vertical="center"/>
      <protection locked="0"/>
    </xf>
    <xf numFmtId="0" fontId="7" fillId="0" borderId="0" xfId="0" applyFont="1" applyAlignment="1">
      <alignment vertical="center" wrapText="1"/>
    </xf>
    <xf numFmtId="0" fontId="0" fillId="0" borderId="0" xfId="0" pivotButton="1"/>
    <xf numFmtId="0" fontId="0" fillId="0" borderId="0" xfId="0" applyAlignment="1">
      <alignment horizontal="left"/>
    </xf>
    <xf numFmtId="0" fontId="8" fillId="14" borderId="45" xfId="0" applyFont="1" applyFill="1" applyBorder="1" applyAlignment="1">
      <alignment horizontal="center" vertical="center"/>
    </xf>
    <xf numFmtId="0" fontId="8" fillId="14" borderId="45" xfId="0" applyFont="1" applyFill="1" applyBorder="1" applyAlignment="1">
      <alignment horizontal="center" vertical="center" wrapText="1"/>
    </xf>
    <xf numFmtId="0" fontId="19" fillId="23" borderId="50" xfId="0" applyFont="1" applyFill="1" applyBorder="1"/>
    <xf numFmtId="0" fontId="7" fillId="0" borderId="0" xfId="0" applyFont="1" applyAlignment="1">
      <alignment horizontal="center"/>
    </xf>
    <xf numFmtId="0" fontId="8" fillId="0" borderId="7" xfId="0" applyFont="1" applyBorder="1" applyAlignment="1">
      <alignment horizontal="center" vertical="center" textRotation="90" wrapText="1"/>
    </xf>
    <xf numFmtId="0" fontId="10" fillId="3" borderId="43" xfId="0" applyFont="1" applyFill="1" applyBorder="1" applyAlignment="1" applyProtection="1">
      <alignment horizontal="center" vertical="center"/>
      <protection locked="0"/>
    </xf>
    <xf numFmtId="0" fontId="10" fillId="16" borderId="37" xfId="0" applyFont="1" applyFill="1" applyBorder="1" applyAlignment="1">
      <alignment horizontal="center"/>
    </xf>
    <xf numFmtId="0" fontId="10" fillId="3" borderId="53" xfId="0" applyFont="1" applyFill="1" applyBorder="1" applyAlignment="1" applyProtection="1">
      <alignment horizontal="center" vertical="center"/>
      <protection locked="0"/>
    </xf>
    <xf numFmtId="0" fontId="8" fillId="26" borderId="52" xfId="0" applyFont="1" applyFill="1" applyBorder="1" applyAlignment="1">
      <alignment horizontal="center" vertical="center"/>
    </xf>
    <xf numFmtId="0" fontId="7" fillId="0" borderId="7" xfId="0" applyFont="1" applyBorder="1" applyAlignment="1">
      <alignment horizontal="center" vertical="top" wrapText="1"/>
    </xf>
    <xf numFmtId="0" fontId="17" fillId="0" borderId="7" xfId="0" applyFont="1" applyBorder="1" applyAlignment="1">
      <alignment horizontal="center" vertical="center" wrapText="1"/>
    </xf>
    <xf numFmtId="0" fontId="7" fillId="0" borderId="7" xfId="0" applyFont="1" applyBorder="1" applyAlignment="1">
      <alignment horizontal="center" vertical="center" textRotation="90" wrapText="1"/>
    </xf>
    <xf numFmtId="0" fontId="8" fillId="0" borderId="7" xfId="0" applyFont="1" applyBorder="1" applyAlignment="1">
      <alignment horizontal="center" vertical="center" wrapText="1"/>
    </xf>
    <xf numFmtId="0" fontId="8" fillId="0" borderId="7" xfId="0" applyFont="1" applyBorder="1" applyAlignment="1">
      <alignment horizontal="center" vertical="center" textRotation="90"/>
    </xf>
    <xf numFmtId="0" fontId="7" fillId="0" borderId="0" xfId="0" applyFont="1" applyAlignment="1">
      <alignment wrapText="1"/>
    </xf>
    <xf numFmtId="9" fontId="7" fillId="0" borderId="0" xfId="1" applyFont="1" applyAlignment="1">
      <alignment horizontal="center" vertical="center"/>
    </xf>
    <xf numFmtId="9" fontId="7" fillId="0" borderId="0" xfId="1" applyFont="1"/>
    <xf numFmtId="0" fontId="7" fillId="0" borderId="0" xfId="0" applyFont="1" applyAlignment="1">
      <alignment horizontal="center" vertical="center" wrapText="1"/>
    </xf>
    <xf numFmtId="0" fontId="8" fillId="27" borderId="62" xfId="0" applyFont="1" applyFill="1" applyBorder="1" applyAlignment="1">
      <alignment horizontal="center" vertical="center" wrapText="1"/>
    </xf>
    <xf numFmtId="0" fontId="8" fillId="28" borderId="42" xfId="0" applyFont="1" applyFill="1" applyBorder="1" applyAlignment="1">
      <alignment horizontal="center" vertical="center" wrapText="1"/>
    </xf>
    <xf numFmtId="0" fontId="0" fillId="0" borderId="7" xfId="0" applyBorder="1" applyAlignment="1">
      <alignment horizontal="center" vertical="center" wrapText="1"/>
    </xf>
    <xf numFmtId="0" fontId="4" fillId="0" borderId="7" xfId="0" applyFont="1" applyBorder="1" applyAlignment="1">
      <alignment horizontal="center" vertical="center" wrapText="1"/>
    </xf>
    <xf numFmtId="0" fontId="0" fillId="0" borderId="7" xfId="0" applyBorder="1" applyAlignment="1">
      <alignment horizontal="center" vertical="center"/>
    </xf>
    <xf numFmtId="0" fontId="0" fillId="0" borderId="43" xfId="0"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horizontal="center" vertical="center" wrapText="1"/>
    </xf>
    <xf numFmtId="0" fontId="7" fillId="3" borderId="42" xfId="0" applyFont="1" applyFill="1" applyBorder="1" applyAlignment="1">
      <alignment horizontal="center" vertical="center"/>
    </xf>
    <xf numFmtId="0" fontId="0" fillId="0" borderId="43" xfId="0" applyBorder="1" applyAlignment="1">
      <alignment horizontal="center" vertical="center" wrapText="1"/>
    </xf>
    <xf numFmtId="0" fontId="19" fillId="0" borderId="0" xfId="0" applyFont="1" applyAlignment="1">
      <alignment horizontal="center" vertical="center" wrapText="1"/>
    </xf>
    <xf numFmtId="0" fontId="8" fillId="0" borderId="0" xfId="4" applyFont="1" applyAlignment="1">
      <alignment vertical="center" wrapText="1"/>
    </xf>
    <xf numFmtId="0" fontId="7" fillId="0" borderId="28" xfId="0" applyFont="1" applyBorder="1"/>
    <xf numFmtId="0" fontId="7" fillId="0" borderId="8" xfId="0" applyFont="1" applyBorder="1"/>
    <xf numFmtId="0" fontId="8" fillId="26" borderId="7" xfId="0" applyFont="1" applyFill="1" applyBorder="1" applyAlignment="1">
      <alignment horizontal="center" vertical="center"/>
    </xf>
    <xf numFmtId="0" fontId="10" fillId="0" borderId="7" xfId="0" applyFont="1" applyBorder="1" applyAlignment="1">
      <alignment horizontal="center" vertical="center"/>
    </xf>
    <xf numFmtId="0" fontId="10" fillId="0" borderId="0" xfId="0" applyFont="1" applyAlignment="1">
      <alignment vertical="center"/>
    </xf>
    <xf numFmtId="0" fontId="20" fillId="0" borderId="0" xfId="0" applyFont="1"/>
    <xf numFmtId="9" fontId="20" fillId="0" borderId="0" xfId="1" applyFont="1"/>
    <xf numFmtId="0" fontId="24" fillId="0" borderId="5" xfId="0" applyFont="1" applyBorder="1" applyAlignment="1">
      <alignment horizontal="justify" vertical="center" wrapText="1"/>
    </xf>
    <xf numFmtId="9" fontId="24" fillId="0" borderId="5" xfId="1" applyFont="1" applyBorder="1" applyAlignment="1">
      <alignment horizontal="center" vertical="center" wrapText="1"/>
    </xf>
    <xf numFmtId="0" fontId="25" fillId="8" borderId="68" xfId="0" applyFont="1" applyFill="1" applyBorder="1" applyAlignment="1">
      <alignment horizontal="center" vertical="center" wrapText="1"/>
    </xf>
    <xf numFmtId="0" fontId="24" fillId="7" borderId="68" xfId="0" applyFont="1" applyFill="1" applyBorder="1" applyAlignment="1">
      <alignment horizontal="center" vertical="center" wrapText="1"/>
    </xf>
    <xf numFmtId="0" fontId="24" fillId="4" borderId="68" xfId="0" applyFont="1" applyFill="1" applyBorder="1" applyAlignment="1">
      <alignment horizontal="center" vertical="center" wrapText="1"/>
    </xf>
    <xf numFmtId="0" fontId="24" fillId="6" borderId="68" xfId="0" applyFont="1" applyFill="1" applyBorder="1" applyAlignment="1">
      <alignment horizontal="center" vertical="center" wrapText="1"/>
    </xf>
    <xf numFmtId="0" fontId="24" fillId="5" borderId="68" xfId="0" applyFont="1" applyFill="1" applyBorder="1" applyAlignment="1">
      <alignment horizontal="center" vertical="center" wrapText="1"/>
    </xf>
    <xf numFmtId="9" fontId="0" fillId="0" borderId="0" xfId="1" applyFont="1"/>
    <xf numFmtId="9" fontId="20" fillId="0" borderId="0" xfId="1" applyFont="1" applyFill="1"/>
    <xf numFmtId="0" fontId="28" fillId="0" borderId="5" xfId="0" applyFont="1" applyBorder="1" applyAlignment="1">
      <alignment horizontal="center" vertical="center" wrapText="1"/>
    </xf>
    <xf numFmtId="0" fontId="24" fillId="32" borderId="68" xfId="0" applyFont="1" applyFill="1" applyBorder="1" applyAlignment="1">
      <alignment horizontal="center" vertical="center" wrapText="1"/>
    </xf>
    <xf numFmtId="0" fontId="26" fillId="0" borderId="40" xfId="0" applyFont="1" applyBorder="1" applyAlignment="1">
      <alignment horizontal="center" vertical="center" wrapText="1"/>
    </xf>
    <xf numFmtId="0" fontId="2" fillId="0" borderId="71" xfId="0" applyFont="1" applyBorder="1" applyAlignment="1">
      <alignment horizontal="center" vertical="center" wrapText="1"/>
    </xf>
    <xf numFmtId="9" fontId="2" fillId="0" borderId="68" xfId="0" applyNumberFormat="1" applyFont="1" applyBorder="1" applyAlignment="1">
      <alignment horizontal="center" vertical="center" wrapText="1"/>
    </xf>
    <xf numFmtId="0" fontId="2" fillId="0" borderId="3" xfId="0" applyFont="1" applyBorder="1" applyAlignment="1">
      <alignment horizontal="center" vertical="center" wrapText="1"/>
    </xf>
    <xf numFmtId="9" fontId="2" fillId="0" borderId="5" xfId="0" applyNumberFormat="1" applyFont="1" applyBorder="1" applyAlignment="1">
      <alignment horizontal="center" vertical="center" wrapText="1"/>
    </xf>
    <xf numFmtId="0" fontId="2" fillId="0" borderId="69" xfId="0" applyFont="1" applyBorder="1" applyAlignment="1">
      <alignment horizontal="center" vertical="center" wrapText="1"/>
    </xf>
    <xf numFmtId="9" fontId="2" fillId="0" borderId="4" xfId="0" applyNumberFormat="1" applyFont="1" applyBorder="1" applyAlignment="1">
      <alignment horizontal="center" vertical="center" wrapText="1"/>
    </xf>
    <xf numFmtId="0" fontId="2" fillId="0" borderId="0" xfId="0" applyFont="1" applyAlignment="1">
      <alignment horizontal="center" vertical="center" wrapText="1"/>
    </xf>
    <xf numFmtId="9" fontId="2" fillId="0" borderId="6" xfId="0" applyNumberFormat="1" applyFont="1" applyBorder="1" applyAlignment="1">
      <alignment horizontal="center" vertical="center" wrapText="1"/>
    </xf>
    <xf numFmtId="0" fontId="0" fillId="0" borderId="42" xfId="0" applyBorder="1" applyAlignment="1">
      <alignment horizontal="center" vertical="center"/>
    </xf>
    <xf numFmtId="0" fontId="7" fillId="0" borderId="7" xfId="0" applyFont="1" applyBorder="1" applyAlignment="1" applyProtection="1">
      <alignment horizontal="justify" vertical="top" wrapText="1"/>
      <protection locked="0"/>
    </xf>
    <xf numFmtId="0" fontId="7" fillId="0" borderId="7" xfId="0" applyFont="1" applyBorder="1" applyAlignment="1">
      <alignment horizontal="left" vertical="center" wrapText="1"/>
    </xf>
    <xf numFmtId="0" fontId="7" fillId="0" borderId="45" xfId="0" applyFont="1" applyBorder="1" applyAlignment="1" applyProtection="1">
      <alignment horizontal="center" vertical="center"/>
      <protection hidden="1"/>
    </xf>
    <xf numFmtId="0" fontId="7" fillId="0" borderId="8" xfId="0" applyFont="1" applyBorder="1" applyAlignment="1" applyProtection="1">
      <alignment horizontal="center" vertical="center"/>
      <protection hidden="1"/>
    </xf>
    <xf numFmtId="0" fontId="7" fillId="0" borderId="45" xfId="0" applyFont="1" applyBorder="1" applyAlignment="1" applyProtection="1">
      <alignment horizontal="left" vertical="center" wrapText="1"/>
      <protection locked="0"/>
    </xf>
    <xf numFmtId="0" fontId="7" fillId="0" borderId="8" xfId="0" applyFont="1" applyBorder="1" applyAlignment="1" applyProtection="1">
      <alignment horizontal="left" vertical="center" wrapText="1"/>
      <protection locked="0"/>
    </xf>
    <xf numFmtId="9" fontId="7" fillId="0" borderId="45" xfId="0" applyNumberFormat="1" applyFont="1" applyBorder="1" applyAlignment="1" applyProtection="1">
      <alignment horizontal="center" vertical="center"/>
      <protection hidden="1"/>
    </xf>
    <xf numFmtId="9" fontId="7" fillId="0" borderId="8" xfId="0" applyNumberFormat="1" applyFont="1" applyBorder="1" applyAlignment="1" applyProtection="1">
      <alignment horizontal="center" vertical="center"/>
      <protection hidden="1"/>
    </xf>
    <xf numFmtId="49" fontId="7" fillId="0" borderId="7" xfId="0" applyNumberFormat="1" applyFont="1" applyBorder="1" applyAlignment="1">
      <alignment horizontal="center" vertical="center"/>
    </xf>
    <xf numFmtId="0" fontId="7" fillId="0" borderId="45" xfId="0" applyFont="1" applyBorder="1" applyAlignment="1">
      <alignment horizontal="left" vertical="center" wrapText="1"/>
    </xf>
    <xf numFmtId="0" fontId="7" fillId="0" borderId="7" xfId="0" applyFont="1" applyBorder="1" applyAlignment="1" applyProtection="1">
      <alignment vertical="center" wrapText="1"/>
      <protection locked="0"/>
    </xf>
    <xf numFmtId="0" fontId="7" fillId="0" borderId="8" xfId="0" applyFont="1" applyBorder="1" applyAlignment="1" applyProtection="1">
      <alignment horizontal="justify" vertical="center" wrapText="1"/>
      <protection locked="0"/>
    </xf>
    <xf numFmtId="0" fontId="7" fillId="0" borderId="42" xfId="0" applyFont="1" applyBorder="1" applyAlignment="1">
      <alignment horizontal="center" vertical="center" wrapText="1"/>
    </xf>
    <xf numFmtId="17" fontId="7" fillId="0" borderId="45" xfId="0" applyNumberFormat="1" applyFont="1" applyBorder="1" applyAlignment="1" applyProtection="1">
      <alignment horizontal="center" vertical="center" wrapText="1"/>
      <protection locked="0"/>
    </xf>
    <xf numFmtId="49" fontId="7" fillId="0" borderId="7" xfId="0" applyNumberFormat="1" applyFont="1" applyBorder="1" applyAlignment="1" applyProtection="1">
      <alignment horizontal="center" vertical="center" wrapText="1"/>
      <protection locked="0"/>
    </xf>
    <xf numFmtId="0" fontId="7" fillId="0" borderId="45" xfId="0" applyFont="1" applyBorder="1" applyAlignment="1">
      <alignment vertical="center" wrapText="1"/>
    </xf>
    <xf numFmtId="0" fontId="17" fillId="0" borderId="7" xfId="0" applyFont="1" applyBorder="1" applyAlignment="1" applyProtection="1">
      <alignment horizontal="justify" vertical="center" wrapText="1"/>
      <protection locked="0"/>
    </xf>
    <xf numFmtId="0" fontId="7" fillId="0" borderId="29" xfId="0" applyFont="1" applyBorder="1" applyAlignment="1" applyProtection="1">
      <alignment vertical="center" wrapText="1"/>
      <protection locked="0"/>
    </xf>
    <xf numFmtId="0" fontId="7" fillId="0" borderId="7" xfId="0" applyFont="1" applyBorder="1" applyAlignment="1" applyProtection="1">
      <alignment vertical="center"/>
      <protection locked="0"/>
    </xf>
    <xf numFmtId="0" fontId="7" fillId="0" borderId="45" xfId="0" applyFont="1" applyBorder="1" applyAlignment="1" applyProtection="1">
      <alignment horizontal="justify" vertical="center" wrapText="1"/>
      <protection locked="0"/>
    </xf>
    <xf numFmtId="0" fontId="7" fillId="0" borderId="29" xfId="0" applyFont="1" applyBorder="1" applyAlignment="1">
      <alignment horizontal="left" vertical="center" wrapText="1"/>
    </xf>
    <xf numFmtId="0" fontId="17" fillId="0" borderId="45" xfId="0" applyFont="1" applyBorder="1" applyAlignment="1" applyProtection="1">
      <alignment horizontal="justify" vertical="center" wrapText="1"/>
      <protection locked="0"/>
    </xf>
    <xf numFmtId="0" fontId="7" fillId="0" borderId="45" xfId="0" applyFont="1" applyBorder="1" applyAlignment="1" applyProtection="1">
      <alignment vertical="center" wrapText="1"/>
      <protection locked="0"/>
    </xf>
    <xf numFmtId="0" fontId="7" fillId="0" borderId="0" xfId="0" applyFont="1" applyAlignment="1">
      <alignment horizontal="justify"/>
    </xf>
    <xf numFmtId="0" fontId="8" fillId="0" borderId="0" xfId="4" applyFont="1" applyAlignment="1">
      <alignment horizontal="justify" vertical="center" wrapText="1"/>
    </xf>
    <xf numFmtId="0" fontId="7" fillId="0" borderId="7" xfId="0" applyFont="1" applyBorder="1" applyAlignment="1">
      <alignment horizontal="justify" vertical="center" wrapText="1"/>
    </xf>
    <xf numFmtId="0" fontId="7" fillId="0" borderId="45" xfId="0" applyFont="1" applyBorder="1" applyAlignment="1">
      <alignment horizontal="justify" vertical="center" wrapText="1"/>
    </xf>
    <xf numFmtId="0" fontId="7" fillId="0" borderId="29" xfId="0" applyFont="1" applyBorder="1" applyAlignment="1">
      <alignment horizontal="justify" vertical="center" wrapText="1"/>
    </xf>
    <xf numFmtId="0" fontId="7" fillId="0" borderId="0" xfId="0" applyFont="1" applyAlignment="1">
      <alignment horizontal="left"/>
    </xf>
    <xf numFmtId="0" fontId="8" fillId="0" borderId="0" xfId="4" applyFont="1" applyAlignment="1">
      <alignment horizontal="left" vertical="center" wrapText="1"/>
    </xf>
    <xf numFmtId="0" fontId="7" fillId="0" borderId="29" xfId="0" applyFont="1" applyBorder="1" applyAlignment="1" applyProtection="1">
      <alignment horizontal="left" vertical="center" wrapText="1"/>
      <protection locked="0"/>
    </xf>
    <xf numFmtId="0" fontId="17" fillId="0" borderId="7" xfId="0" applyFont="1" applyBorder="1" applyAlignment="1" applyProtection="1">
      <alignment horizontal="left" vertical="center" wrapText="1"/>
      <protection locked="0"/>
    </xf>
    <xf numFmtId="0" fontId="17" fillId="0" borderId="45" xfId="0" applyFont="1" applyBorder="1" applyAlignment="1" applyProtection="1">
      <alignment horizontal="left" vertical="center" wrapText="1"/>
      <protection locked="0"/>
    </xf>
    <xf numFmtId="0" fontId="7" fillId="6" borderId="0" xfId="0" applyFont="1" applyFill="1"/>
    <xf numFmtId="0" fontId="8" fillId="0" borderId="0" xfId="4" applyFont="1" applyAlignment="1">
      <alignment horizontal="center" vertical="center" wrapText="1"/>
    </xf>
    <xf numFmtId="0" fontId="0" fillId="0" borderId="7" xfId="0" applyBorder="1" applyAlignment="1">
      <alignment vertical="center" wrapText="1"/>
    </xf>
    <xf numFmtId="0" fontId="0" fillId="0" borderId="74" xfId="0" applyBorder="1" applyAlignment="1">
      <alignment horizontal="left" vertical="center" wrapText="1"/>
    </xf>
    <xf numFmtId="0" fontId="0" fillId="0" borderId="26" xfId="0" applyBorder="1" applyAlignment="1">
      <alignment wrapText="1"/>
    </xf>
    <xf numFmtId="0" fontId="0" fillId="0" borderId="44" xfId="0" applyBorder="1" applyAlignment="1">
      <alignment wrapText="1"/>
    </xf>
    <xf numFmtId="0" fontId="29" fillId="0" borderId="44" xfId="0" applyFont="1" applyBorder="1" applyAlignment="1">
      <alignment wrapText="1"/>
    </xf>
    <xf numFmtId="0" fontId="0" fillId="0" borderId="8" xfId="0" applyBorder="1" applyAlignment="1">
      <alignment vertical="center" wrapText="1"/>
    </xf>
    <xf numFmtId="0" fontId="0" fillId="0" borderId="43" xfId="0" applyBorder="1" applyAlignment="1">
      <alignment vertical="center" wrapText="1"/>
    </xf>
    <xf numFmtId="0" fontId="0" fillId="0" borderId="43" xfId="0"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0" fillId="0" borderId="43" xfId="0" applyBorder="1" applyAlignment="1">
      <alignment wrapText="1"/>
    </xf>
    <xf numFmtId="0" fontId="0" fillId="3" borderId="43" xfId="0" applyFill="1" applyBorder="1" applyAlignment="1">
      <alignment horizontal="left" vertical="center" wrapText="1"/>
    </xf>
    <xf numFmtId="0" fontId="0" fillId="0" borderId="30" xfId="0" applyBorder="1" applyAlignment="1">
      <alignment wrapText="1"/>
    </xf>
    <xf numFmtId="0" fontId="0" fillId="0" borderId="44" xfId="0" applyBorder="1"/>
    <xf numFmtId="0" fontId="4" fillId="0" borderId="44" xfId="0" applyFont="1" applyBorder="1" applyAlignment="1">
      <alignment wrapText="1"/>
    </xf>
    <xf numFmtId="0" fontId="0" fillId="0" borderId="7" xfId="0" applyBorder="1" applyAlignment="1">
      <alignment wrapText="1"/>
    </xf>
    <xf numFmtId="0" fontId="0" fillId="0" borderId="23" xfId="0" applyBorder="1" applyAlignment="1">
      <alignment wrapText="1"/>
    </xf>
    <xf numFmtId="0" fontId="0" fillId="0" borderId="76" xfId="0" applyBorder="1" applyAlignment="1">
      <alignment wrapText="1"/>
    </xf>
    <xf numFmtId="0" fontId="0" fillId="3" borderId="43" xfId="0" applyFill="1" applyBorder="1" applyAlignment="1">
      <alignment wrapText="1"/>
    </xf>
    <xf numFmtId="0" fontId="7" fillId="0" borderId="45" xfId="0" applyFont="1" applyBorder="1" applyAlignment="1" applyProtection="1">
      <alignment vertical="center"/>
      <protection hidden="1"/>
    </xf>
    <xf numFmtId="0" fontId="7" fillId="0" borderId="4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45" xfId="0" applyFont="1" applyBorder="1" applyAlignment="1" applyProtection="1">
      <alignment horizontal="center" vertical="center" wrapText="1"/>
      <protection hidden="1"/>
    </xf>
    <xf numFmtId="9" fontId="7" fillId="0" borderId="45" xfId="1" applyFont="1" applyBorder="1" applyAlignment="1">
      <alignment horizontal="center" vertical="center"/>
    </xf>
    <xf numFmtId="9" fontId="7" fillId="0" borderId="8" xfId="1" applyFont="1" applyBorder="1" applyAlignment="1">
      <alignment horizontal="center" vertical="center"/>
    </xf>
    <xf numFmtId="0" fontId="7" fillId="0" borderId="45"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textRotation="90"/>
      <protection locked="0"/>
    </xf>
    <xf numFmtId="0" fontId="7" fillId="0" borderId="7" xfId="0" applyFont="1" applyBorder="1" applyAlignment="1">
      <alignment horizontal="center" vertical="center" wrapText="1"/>
    </xf>
    <xf numFmtId="0" fontId="8" fillId="14" borderId="7" xfId="0" applyFont="1" applyFill="1" applyBorder="1" applyAlignment="1">
      <alignment horizontal="center" vertical="center" wrapText="1"/>
    </xf>
    <xf numFmtId="0" fontId="8" fillId="0" borderId="7" xfId="0" applyFont="1" applyBorder="1" applyAlignment="1" applyProtection="1">
      <alignment horizontal="center" vertical="center" wrapText="1"/>
      <protection hidden="1"/>
    </xf>
    <xf numFmtId="9" fontId="7" fillId="0" borderId="45" xfId="1" applyFont="1" applyBorder="1" applyAlignment="1" applyProtection="1">
      <alignment horizontal="center" vertical="center" wrapText="1"/>
      <protection hidden="1"/>
    </xf>
    <xf numFmtId="9" fontId="7" fillId="0" borderId="8" xfId="1" applyFont="1" applyBorder="1" applyAlignment="1" applyProtection="1">
      <alignment horizontal="center" vertical="center" wrapText="1"/>
      <protection hidden="1"/>
    </xf>
    <xf numFmtId="0" fontId="8" fillId="0" borderId="45" xfId="0" applyFont="1" applyBorder="1" applyAlignment="1">
      <alignment horizontal="center" vertical="center"/>
    </xf>
    <xf numFmtId="0" fontId="8" fillId="0" borderId="8" xfId="0" applyFont="1" applyBorder="1" applyAlignment="1">
      <alignment horizontal="center" vertical="center"/>
    </xf>
    <xf numFmtId="0" fontId="7" fillId="0" borderId="4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pplyProtection="1">
      <alignment horizontal="center" vertical="center" wrapText="1"/>
      <protection locked="0"/>
    </xf>
    <xf numFmtId="0" fontId="7" fillId="0" borderId="4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wrapText="1"/>
      <protection locked="0"/>
    </xf>
    <xf numFmtId="0" fontId="7" fillId="3" borderId="45" xfId="0" applyFont="1" applyFill="1" applyBorder="1" applyAlignment="1">
      <alignment horizontal="center" vertical="center"/>
    </xf>
    <xf numFmtId="0" fontId="8" fillId="0" borderId="8" xfId="0" applyFont="1" applyBorder="1" applyAlignment="1" applyProtection="1">
      <alignment horizontal="center" vertical="center" wrapText="1"/>
      <protection hidden="1"/>
    </xf>
    <xf numFmtId="0" fontId="7" fillId="3" borderId="8" xfId="0" applyFont="1" applyFill="1" applyBorder="1" applyAlignment="1">
      <alignment horizontal="center" vertical="center"/>
    </xf>
    <xf numFmtId="0" fontId="7" fillId="0" borderId="45" xfId="0" applyFont="1" applyBorder="1" applyAlignment="1">
      <alignment horizontal="center" vertical="center"/>
    </xf>
    <xf numFmtId="0" fontId="7" fillId="0" borderId="8" xfId="0" applyFont="1" applyBorder="1" applyAlignment="1">
      <alignment horizontal="center" vertical="center"/>
    </xf>
    <xf numFmtId="0" fontId="7" fillId="0" borderId="7" xfId="0" applyFont="1" applyBorder="1" applyAlignment="1" applyProtection="1">
      <alignment horizontal="center" vertical="center"/>
      <protection locked="0"/>
    </xf>
    <xf numFmtId="14" fontId="7" fillId="0" borderId="29" xfId="0" applyNumberFormat="1"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14" fontId="7" fillId="0" borderId="29" xfId="0" applyNumberFormat="1" applyFont="1" applyBorder="1" applyAlignment="1" applyProtection="1">
      <alignment horizontal="center" vertical="center"/>
      <protection locked="0"/>
    </xf>
    <xf numFmtId="0" fontId="7" fillId="3" borderId="7" xfId="0" applyFont="1" applyFill="1" applyBorder="1" applyAlignment="1">
      <alignment horizontal="center" vertical="center"/>
    </xf>
    <xf numFmtId="9" fontId="7" fillId="0" borderId="7" xfId="1" applyFont="1" applyBorder="1" applyAlignment="1" applyProtection="1">
      <alignment horizontal="center" vertical="center" wrapText="1"/>
      <protection hidden="1"/>
    </xf>
    <xf numFmtId="9" fontId="7" fillId="0" borderId="7" xfId="1" applyFont="1" applyBorder="1" applyAlignment="1">
      <alignment horizontal="center" vertical="center"/>
    </xf>
    <xf numFmtId="0" fontId="7" fillId="0" borderId="29" xfId="0" applyFont="1" applyBorder="1" applyAlignment="1">
      <alignment horizontal="center" vertical="center"/>
    </xf>
    <xf numFmtId="0" fontId="8" fillId="0" borderId="29" xfId="0" applyFont="1" applyBorder="1" applyAlignment="1">
      <alignment horizontal="center" vertical="center"/>
    </xf>
    <xf numFmtId="0" fontId="8" fillId="17" borderId="7" xfId="0" applyFont="1" applyFill="1" applyBorder="1" applyAlignment="1">
      <alignment horizontal="center" vertical="center" wrapText="1"/>
    </xf>
    <xf numFmtId="0" fontId="7" fillId="0" borderId="47" xfId="0" applyFont="1" applyBorder="1" applyAlignment="1">
      <alignment horizontal="center" vertical="center"/>
    </xf>
    <xf numFmtId="14" fontId="7" fillId="0" borderId="7"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protection locked="0"/>
    </xf>
    <xf numFmtId="0" fontId="7" fillId="0" borderId="28" xfId="0" applyFont="1" applyBorder="1" applyAlignment="1">
      <alignment horizontal="center" vertical="center" wrapText="1"/>
    </xf>
    <xf numFmtId="0" fontId="0" fillId="0" borderId="45" xfId="0" applyBorder="1" applyAlignment="1">
      <alignment horizontal="left" vertical="center" wrapText="1"/>
    </xf>
    <xf numFmtId="0" fontId="0" fillId="0" borderId="7" xfId="0" applyBorder="1" applyAlignment="1">
      <alignment horizontal="left" vertical="center" wrapText="1"/>
    </xf>
    <xf numFmtId="0" fontId="0" fillId="0" borderId="30" xfId="0" applyBorder="1" applyAlignment="1">
      <alignment horizontal="left" vertical="center" wrapText="1"/>
    </xf>
    <xf numFmtId="0" fontId="26" fillId="0" borderId="19" xfId="0" applyFont="1" applyBorder="1" applyAlignment="1">
      <alignment horizontal="center" vertical="center" wrapText="1"/>
    </xf>
    <xf numFmtId="0" fontId="10" fillId="22" borderId="11" xfId="0" applyFont="1" applyFill="1" applyBorder="1" applyAlignment="1">
      <alignment horizontal="center"/>
    </xf>
    <xf numFmtId="0" fontId="10" fillId="22" borderId="12" xfId="0" applyFont="1" applyFill="1" applyBorder="1" applyAlignment="1">
      <alignment horizontal="center"/>
    </xf>
    <xf numFmtId="0" fontId="10" fillId="22" borderId="42" xfId="0" applyFont="1" applyFill="1" applyBorder="1" applyAlignment="1">
      <alignment horizontal="center"/>
    </xf>
    <xf numFmtId="0" fontId="10" fillId="22" borderId="43" xfId="0" applyFont="1" applyFill="1" applyBorder="1" applyAlignment="1">
      <alignment horizontal="center"/>
    </xf>
    <xf numFmtId="0" fontId="7" fillId="3" borderId="7" xfId="0" applyFont="1" applyFill="1" applyBorder="1" applyAlignment="1">
      <alignment horizontal="center" vertical="center" wrapText="1"/>
    </xf>
    <xf numFmtId="0" fontId="8" fillId="21" borderId="9"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17" fillId="0" borderId="7" xfId="0" applyFont="1" applyBorder="1" applyAlignment="1">
      <alignment horizontal="justify" vertical="center" wrapText="1"/>
    </xf>
    <xf numFmtId="0" fontId="21" fillId="0" borderId="7" xfId="0" applyFont="1" applyBorder="1" applyAlignment="1">
      <alignment horizontal="center" vertical="center" wrapText="1"/>
    </xf>
    <xf numFmtId="0" fontId="22" fillId="0" borderId="7" xfId="4" applyFont="1" applyBorder="1" applyAlignment="1">
      <alignment horizontal="center" vertical="center" wrapText="1"/>
    </xf>
    <xf numFmtId="0" fontId="21" fillId="0" borderId="7" xfId="0" applyFont="1" applyBorder="1" applyAlignment="1">
      <alignment horizontal="center" vertical="center"/>
    </xf>
    <xf numFmtId="14" fontId="8" fillId="0" borderId="7" xfId="4" applyNumberFormat="1" applyFont="1" applyBorder="1" applyAlignment="1">
      <alignment horizontal="center" vertical="center" wrapText="1"/>
    </xf>
    <xf numFmtId="0" fontId="8" fillId="25" borderId="43" xfId="0" applyFont="1" applyFill="1" applyBorder="1" applyAlignment="1">
      <alignment horizontal="center" vertical="center"/>
    </xf>
    <xf numFmtId="0" fontId="8" fillId="25" borderId="44" xfId="0" applyFont="1" applyFill="1" applyBorder="1" applyAlignment="1">
      <alignment horizontal="center" vertical="center"/>
    </xf>
    <xf numFmtId="0" fontId="8" fillId="26" borderId="54" xfId="0" applyFont="1" applyFill="1" applyBorder="1" applyAlignment="1">
      <alignment horizontal="center" vertical="center"/>
    </xf>
    <xf numFmtId="0" fontId="8" fillId="26" borderId="55" xfId="0" applyFont="1" applyFill="1" applyBorder="1" applyAlignment="1">
      <alignment horizontal="center" vertical="center"/>
    </xf>
    <xf numFmtId="0" fontId="8" fillId="26" borderId="56" xfId="0" applyFont="1" applyFill="1" applyBorder="1" applyAlignment="1">
      <alignment horizontal="center" vertical="center"/>
    </xf>
    <xf numFmtId="0" fontId="8" fillId="27" borderId="51" xfId="0" applyFont="1" applyFill="1" applyBorder="1" applyAlignment="1">
      <alignment horizontal="center" vertical="center"/>
    </xf>
    <xf numFmtId="0" fontId="8" fillId="27" borderId="54" xfId="0" applyFont="1" applyFill="1" applyBorder="1" applyAlignment="1">
      <alignment horizontal="center" vertical="center"/>
    </xf>
    <xf numFmtId="0" fontId="8" fillId="28" borderId="7" xfId="0" applyFont="1" applyFill="1" applyBorder="1" applyAlignment="1">
      <alignment horizontal="center" vertical="center"/>
    </xf>
    <xf numFmtId="0" fontId="8" fillId="29" borderId="45" xfId="0" applyFont="1" applyFill="1" applyBorder="1" applyAlignment="1">
      <alignment horizontal="center" vertical="center" wrapText="1"/>
    </xf>
    <xf numFmtId="0" fontId="8" fillId="29" borderId="8" xfId="0" applyFont="1" applyFill="1" applyBorder="1" applyAlignment="1">
      <alignment horizontal="center" vertical="center" wrapText="1"/>
    </xf>
    <xf numFmtId="0" fontId="8" fillId="29" borderId="45" xfId="0" applyFont="1" applyFill="1" applyBorder="1" applyAlignment="1">
      <alignment horizontal="center" vertical="center"/>
    </xf>
    <xf numFmtId="0" fontId="8" fillId="29" borderId="8" xfId="0" applyFont="1" applyFill="1" applyBorder="1" applyAlignment="1">
      <alignment horizontal="center" vertical="center"/>
    </xf>
    <xf numFmtId="0" fontId="8" fillId="26" borderId="51" xfId="0" applyFont="1" applyFill="1" applyBorder="1" applyAlignment="1">
      <alignment horizontal="center" vertical="center" wrapText="1"/>
    </xf>
    <xf numFmtId="0" fontId="8" fillId="26" borderId="52" xfId="0" applyFont="1" applyFill="1" applyBorder="1" applyAlignment="1">
      <alignment horizontal="center" vertical="center" wrapText="1"/>
    </xf>
    <xf numFmtId="0" fontId="8" fillId="29" borderId="7" xfId="0" applyFont="1" applyFill="1" applyBorder="1" applyAlignment="1">
      <alignment horizontal="center" vertical="center" wrapText="1"/>
    </xf>
    <xf numFmtId="0" fontId="8" fillId="14" borderId="7" xfId="0" applyFont="1" applyFill="1" applyBorder="1" applyAlignment="1">
      <alignment horizontal="center" vertical="center"/>
    </xf>
    <xf numFmtId="0" fontId="8" fillId="30" borderId="31" xfId="0" applyFont="1" applyFill="1" applyBorder="1" applyAlignment="1">
      <alignment horizontal="center" vertical="center" wrapText="1"/>
    </xf>
    <xf numFmtId="0" fontId="8" fillId="30" borderId="23" xfId="0" applyFont="1" applyFill="1" applyBorder="1" applyAlignment="1">
      <alignment horizontal="center" vertical="center" wrapText="1"/>
    </xf>
    <xf numFmtId="0" fontId="8" fillId="30" borderId="30" xfId="0" applyFont="1" applyFill="1" applyBorder="1" applyAlignment="1">
      <alignment horizontal="center" vertical="center" wrapText="1"/>
    </xf>
    <xf numFmtId="0" fontId="8" fillId="30" borderId="0" xfId="0" applyFont="1" applyFill="1" applyAlignment="1">
      <alignment horizontal="center" vertical="center" wrapText="1"/>
    </xf>
    <xf numFmtId="0" fontId="8" fillId="30" borderId="32" xfId="0" applyFont="1" applyFill="1" applyBorder="1" applyAlignment="1">
      <alignment horizontal="center" vertical="center" wrapText="1"/>
    </xf>
    <xf numFmtId="0" fontId="8" fillId="30" borderId="27" xfId="0" applyFont="1" applyFill="1" applyBorder="1" applyAlignment="1">
      <alignment horizontal="center" vertical="center" wrapText="1"/>
    </xf>
    <xf numFmtId="0" fontId="8" fillId="26" borderId="51" xfId="0" applyFont="1" applyFill="1" applyBorder="1" applyAlignment="1">
      <alignment horizontal="center" vertical="center" textRotation="90" wrapText="1"/>
    </xf>
    <xf numFmtId="0" fontId="8" fillId="26" borderId="52" xfId="0" applyFont="1" applyFill="1" applyBorder="1" applyAlignment="1">
      <alignment horizontal="center" vertical="center" textRotation="90" wrapText="1"/>
    </xf>
    <xf numFmtId="0" fontId="8" fillId="31" borderId="7" xfId="0" applyFont="1" applyFill="1" applyBorder="1" applyAlignment="1">
      <alignment horizontal="center" vertical="center" wrapText="1"/>
    </xf>
    <xf numFmtId="0" fontId="8" fillId="31" borderId="45" xfId="0" applyFont="1" applyFill="1" applyBorder="1" applyAlignment="1">
      <alignment horizontal="center" vertical="center" wrapText="1"/>
    </xf>
    <xf numFmtId="0" fontId="8" fillId="26" borderId="54"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56" xfId="0" applyFont="1" applyFill="1" applyBorder="1" applyAlignment="1">
      <alignment horizontal="center" vertical="center" wrapText="1"/>
    </xf>
    <xf numFmtId="0" fontId="8" fillId="27" borderId="57" xfId="0" applyFont="1" applyFill="1" applyBorder="1" applyAlignment="1">
      <alignment horizontal="center" vertical="center" wrapText="1"/>
    </xf>
    <xf numFmtId="0" fontId="8" fillId="27" borderId="58" xfId="0" applyFont="1" applyFill="1" applyBorder="1" applyAlignment="1">
      <alignment horizontal="center" vertical="center" wrapText="1"/>
    </xf>
    <xf numFmtId="0" fontId="8" fillId="27" borderId="59" xfId="0" applyFont="1" applyFill="1" applyBorder="1" applyAlignment="1">
      <alignment horizontal="center" vertical="center" wrapText="1"/>
    </xf>
    <xf numFmtId="0" fontId="8" fillId="27" borderId="60" xfId="0" applyFont="1" applyFill="1" applyBorder="1" applyAlignment="1">
      <alignment horizontal="center" vertical="center" wrapText="1"/>
    </xf>
    <xf numFmtId="0" fontId="8" fillId="27" borderId="51" xfId="0" applyFont="1" applyFill="1" applyBorder="1" applyAlignment="1">
      <alignment horizontal="center" vertical="center" wrapText="1"/>
    </xf>
    <xf numFmtId="0" fontId="8" fillId="27" borderId="52" xfId="0" applyFont="1" applyFill="1" applyBorder="1" applyAlignment="1">
      <alignment horizontal="center" vertical="center" wrapText="1"/>
    </xf>
    <xf numFmtId="0" fontId="8" fillId="0" borderId="7" xfId="0" applyFont="1" applyBorder="1" applyAlignment="1" applyProtection="1">
      <alignment horizontal="center" vertical="center" wrapText="1"/>
      <protection hidden="1"/>
    </xf>
    <xf numFmtId="9" fontId="7" fillId="0" borderId="7" xfId="0" applyNumberFormat="1" applyFont="1" applyBorder="1" applyAlignment="1" applyProtection="1">
      <alignment horizontal="center" vertical="center" wrapText="1"/>
      <protection hidden="1"/>
    </xf>
    <xf numFmtId="0" fontId="7" fillId="0" borderId="45"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pplyProtection="1">
      <alignment horizontal="center" vertical="center" wrapText="1"/>
      <protection locked="0"/>
    </xf>
    <xf numFmtId="0" fontId="8" fillId="27" borderId="54" xfId="0" applyFont="1" applyFill="1" applyBorder="1" applyAlignment="1">
      <alignment horizontal="center" vertical="center" wrapText="1"/>
    </xf>
    <xf numFmtId="0" fontId="8" fillId="24" borderId="43" xfId="0" applyFont="1" applyFill="1" applyBorder="1" applyAlignment="1">
      <alignment horizontal="center" vertical="center"/>
    </xf>
    <xf numFmtId="0" fontId="8" fillId="24" borderId="44" xfId="0" applyFont="1" applyFill="1" applyBorder="1" applyAlignment="1">
      <alignment horizontal="center" vertical="center"/>
    </xf>
    <xf numFmtId="0" fontId="8" fillId="24" borderId="42" xfId="0" applyFont="1" applyFill="1" applyBorder="1" applyAlignment="1">
      <alignment horizontal="center" vertical="center"/>
    </xf>
    <xf numFmtId="0" fontId="7" fillId="0" borderId="45"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8" fillId="0" borderId="45" xfId="0" applyFont="1" applyBorder="1" applyAlignment="1" applyProtection="1">
      <alignment horizontal="center" vertical="center" wrapText="1"/>
      <protection hidden="1"/>
    </xf>
    <xf numFmtId="0" fontId="8" fillId="0" borderId="29" xfId="0" applyFont="1" applyBorder="1" applyAlignment="1" applyProtection="1">
      <alignment horizontal="center" vertical="center" wrapText="1"/>
      <protection hidden="1"/>
    </xf>
    <xf numFmtId="9" fontId="7" fillId="0" borderId="45" xfId="1" applyFont="1" applyBorder="1" applyAlignment="1">
      <alignment horizontal="center" vertical="center"/>
    </xf>
    <xf numFmtId="9" fontId="7" fillId="0" borderId="8" xfId="1" applyFont="1" applyBorder="1" applyAlignment="1">
      <alignment horizontal="center" vertical="center"/>
    </xf>
    <xf numFmtId="0" fontId="7" fillId="0" borderId="45" xfId="0" applyFont="1" applyBorder="1" applyAlignment="1" applyProtection="1">
      <alignment horizontal="center" vertical="center" textRotation="90"/>
      <protection locked="0"/>
    </xf>
    <xf numFmtId="0" fontId="7" fillId="0" borderId="8" xfId="0" applyFont="1" applyBorder="1" applyAlignment="1" applyProtection="1">
      <alignment horizontal="center" vertical="center" textRotation="90"/>
      <protection locked="0"/>
    </xf>
    <xf numFmtId="0" fontId="7" fillId="0" borderId="7" xfId="0" applyFont="1" applyBorder="1" applyAlignment="1">
      <alignment horizontal="center" vertical="center" wrapText="1"/>
    </xf>
    <xf numFmtId="0" fontId="8" fillId="14" borderId="7" xfId="0" applyFont="1" applyFill="1" applyBorder="1" applyAlignment="1">
      <alignment horizontal="center" vertical="center" wrapText="1"/>
    </xf>
    <xf numFmtId="9" fontId="7" fillId="0" borderId="45" xfId="1" applyFont="1" applyBorder="1" applyAlignment="1" applyProtection="1">
      <alignment horizontal="center" vertical="center" wrapText="1"/>
      <protection hidden="1"/>
    </xf>
    <xf numFmtId="9" fontId="7" fillId="0" borderId="8" xfId="1" applyFont="1" applyBorder="1" applyAlignment="1" applyProtection="1">
      <alignment horizontal="center" vertical="center" wrapText="1"/>
      <protection hidden="1"/>
    </xf>
    <xf numFmtId="0" fontId="8" fillId="0" borderId="45" xfId="0" applyFont="1" applyBorder="1" applyAlignment="1">
      <alignment horizontal="center" vertical="center"/>
    </xf>
    <xf numFmtId="0" fontId="8" fillId="0" borderId="8" xfId="0" applyFont="1" applyBorder="1" applyAlignment="1">
      <alignment horizontal="center" vertical="center"/>
    </xf>
    <xf numFmtId="0" fontId="7" fillId="0" borderId="45"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14" fontId="7" fillId="0" borderId="45" xfId="0" applyNumberFormat="1" applyFont="1" applyBorder="1" applyAlignment="1" applyProtection="1">
      <alignment horizontal="center" vertical="center" wrapText="1"/>
      <protection locked="0"/>
    </xf>
    <xf numFmtId="14" fontId="7" fillId="0" borderId="8" xfId="0" applyNumberFormat="1" applyFont="1" applyBorder="1" applyAlignment="1" applyProtection="1">
      <alignment horizontal="center" vertical="center" wrapText="1"/>
      <protection locked="0"/>
    </xf>
    <xf numFmtId="14" fontId="7" fillId="0" borderId="45" xfId="0" applyNumberFormat="1" applyFont="1" applyBorder="1" applyAlignment="1" applyProtection="1">
      <alignment horizontal="center" vertical="center"/>
      <protection locked="0"/>
    </xf>
    <xf numFmtId="14" fontId="7" fillId="0" borderId="8" xfId="0" applyNumberFormat="1" applyFont="1" applyBorder="1" applyAlignment="1" applyProtection="1">
      <alignment horizontal="center" vertical="center"/>
      <protection locked="0"/>
    </xf>
    <xf numFmtId="14" fontId="7" fillId="0" borderId="7" xfId="0" applyNumberFormat="1" applyFont="1" applyBorder="1" applyAlignment="1" applyProtection="1">
      <alignment horizontal="center" vertical="center" wrapText="1"/>
      <protection locked="0"/>
    </xf>
    <xf numFmtId="14" fontId="7" fillId="0" borderId="7" xfId="0" applyNumberFormat="1"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29" xfId="0" applyFont="1" applyBorder="1" applyAlignment="1" applyProtection="1">
      <alignment horizontal="center" vertical="center" textRotation="90"/>
      <protection locked="0"/>
    </xf>
    <xf numFmtId="9" fontId="7" fillId="0" borderId="29" xfId="1"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8" xfId="0" applyFont="1" applyBorder="1" applyAlignment="1">
      <alignment horizontal="center" vertical="center"/>
    </xf>
    <xf numFmtId="0" fontId="7" fillId="3" borderId="45" xfId="0" applyFont="1" applyFill="1" applyBorder="1" applyAlignment="1">
      <alignment horizontal="center" vertical="center"/>
    </xf>
    <xf numFmtId="0" fontId="7" fillId="3" borderId="8" xfId="0" applyFont="1" applyFill="1" applyBorder="1" applyAlignment="1">
      <alignment horizontal="center" vertical="center"/>
    </xf>
    <xf numFmtId="0" fontId="8" fillId="0" borderId="8" xfId="0" applyFont="1" applyBorder="1" applyAlignment="1" applyProtection="1">
      <alignment horizontal="center" vertical="center" wrapText="1"/>
      <protection hidden="1"/>
    </xf>
    <xf numFmtId="0" fontId="8" fillId="0" borderId="29" xfId="0" applyFont="1" applyBorder="1" applyAlignment="1">
      <alignment horizontal="center" vertical="center"/>
    </xf>
    <xf numFmtId="0" fontId="7" fillId="0" borderId="29" xfId="0" applyFont="1" applyBorder="1" applyAlignment="1">
      <alignment horizontal="center" vertical="center" wrapText="1"/>
    </xf>
    <xf numFmtId="0" fontId="7" fillId="0" borderId="47" xfId="0" applyFont="1" applyBorder="1" applyAlignment="1">
      <alignment horizontal="center" vertical="center"/>
    </xf>
    <xf numFmtId="0" fontId="7" fillId="0" borderId="29" xfId="0" applyFont="1" applyBorder="1" applyAlignment="1">
      <alignment horizontal="center" vertical="center"/>
    </xf>
    <xf numFmtId="0" fontId="7" fillId="0" borderId="29" xfId="0" applyFont="1" applyBorder="1" applyAlignment="1" applyProtection="1">
      <alignment horizontal="center" vertical="center" wrapText="1"/>
      <protection locked="0"/>
    </xf>
    <xf numFmtId="0" fontId="7" fillId="0" borderId="29" xfId="0" applyFont="1" applyBorder="1" applyAlignment="1" applyProtection="1">
      <alignment horizontal="center" vertical="center"/>
      <protection locked="0"/>
    </xf>
    <xf numFmtId="9" fontId="7" fillId="0" borderId="29" xfId="1" applyFont="1" applyBorder="1" applyAlignment="1" applyProtection="1">
      <alignment horizontal="center" vertical="center" wrapText="1"/>
      <protection hidden="1"/>
    </xf>
    <xf numFmtId="0" fontId="7" fillId="3" borderId="29" xfId="0" applyFont="1" applyFill="1" applyBorder="1" applyAlignment="1">
      <alignment horizontal="center" vertical="center"/>
    </xf>
    <xf numFmtId="0" fontId="8" fillId="12" borderId="7" xfId="0" applyFont="1" applyFill="1" applyBorder="1" applyAlignment="1">
      <alignment horizontal="center" vertical="center" wrapText="1"/>
    </xf>
    <xf numFmtId="0" fontId="8" fillId="16" borderId="7" xfId="0" applyFont="1" applyFill="1" applyBorder="1" applyAlignment="1">
      <alignment horizontal="center" vertical="center" wrapText="1"/>
    </xf>
    <xf numFmtId="0" fontId="8" fillId="27" borderId="67" xfId="0" applyFont="1" applyFill="1" applyBorder="1" applyAlignment="1">
      <alignment horizontal="center" vertical="center" wrapText="1"/>
    </xf>
    <xf numFmtId="0" fontId="8" fillId="17" borderId="7" xfId="0" applyFont="1" applyFill="1" applyBorder="1" applyAlignment="1">
      <alignment horizontal="center" vertical="center" wrapText="1"/>
    </xf>
    <xf numFmtId="0" fontId="8" fillId="17" borderId="7" xfId="0" applyFont="1" applyFill="1" applyBorder="1" applyAlignment="1">
      <alignment horizontal="center" vertical="center"/>
    </xf>
    <xf numFmtId="0" fontId="21" fillId="0" borderId="7" xfId="4" applyFont="1" applyBorder="1" applyAlignment="1">
      <alignment horizontal="center" vertical="center" wrapText="1"/>
    </xf>
    <xf numFmtId="0" fontId="8" fillId="0" borderId="7" xfId="4" applyFont="1" applyBorder="1" applyAlignment="1">
      <alignment horizontal="center" vertical="center" wrapText="1"/>
    </xf>
    <xf numFmtId="0" fontId="8" fillId="0" borderId="43" xfId="4" applyFont="1" applyBorder="1" applyAlignment="1">
      <alignment horizontal="center" vertical="center" wrapText="1"/>
    </xf>
    <xf numFmtId="0" fontId="8" fillId="0" borderId="44" xfId="4" applyFont="1" applyBorder="1" applyAlignment="1">
      <alignment horizontal="center" vertical="center" wrapText="1"/>
    </xf>
    <xf numFmtId="0" fontId="8" fillId="0" borderId="42" xfId="4" applyFont="1" applyBorder="1" applyAlignment="1">
      <alignment horizontal="center" vertical="center" wrapText="1"/>
    </xf>
    <xf numFmtId="14" fontId="21" fillId="0" borderId="7" xfId="4" applyNumberFormat="1" applyFont="1" applyBorder="1" applyAlignment="1">
      <alignment horizontal="center" vertical="center" wrapText="1"/>
    </xf>
    <xf numFmtId="0" fontId="8" fillId="2" borderId="7" xfId="0" applyFont="1" applyFill="1" applyBorder="1" applyAlignment="1">
      <alignment horizontal="center" vertical="center"/>
    </xf>
    <xf numFmtId="0" fontId="8" fillId="15" borderId="7" xfId="0" applyFont="1" applyFill="1" applyBorder="1" applyAlignment="1">
      <alignment horizontal="center" vertical="center"/>
    </xf>
    <xf numFmtId="0" fontId="8" fillId="18" borderId="7" xfId="0" applyFont="1" applyFill="1" applyBorder="1" applyAlignment="1">
      <alignment horizontal="center" vertical="center"/>
    </xf>
    <xf numFmtId="0" fontId="8" fillId="19" borderId="7" xfId="0" applyFont="1" applyFill="1" applyBorder="1" applyAlignment="1">
      <alignment horizontal="center" vertical="center"/>
    </xf>
    <xf numFmtId="0" fontId="8" fillId="13" borderId="7" xfId="0" applyFont="1" applyFill="1" applyBorder="1" applyAlignment="1">
      <alignment horizontal="center" vertical="center"/>
    </xf>
    <xf numFmtId="0" fontId="8" fillId="27" borderId="66" xfId="0" applyFont="1" applyFill="1" applyBorder="1" applyAlignment="1">
      <alignment horizontal="center" vertical="center" wrapText="1"/>
    </xf>
    <xf numFmtId="0" fontId="8" fillId="27" borderId="63" xfId="0" applyFont="1" applyFill="1" applyBorder="1" applyAlignment="1">
      <alignment horizontal="center" vertical="center" wrapText="1"/>
    </xf>
    <xf numFmtId="14" fontId="8" fillId="0" borderId="0" xfId="4" applyNumberFormat="1" applyFont="1" applyAlignment="1">
      <alignment horizontal="center" vertical="center" wrapText="1"/>
    </xf>
    <xf numFmtId="0" fontId="8" fillId="27" borderId="64" xfId="0" applyFont="1" applyFill="1" applyBorder="1" applyAlignment="1">
      <alignment horizontal="center" vertical="center" wrapText="1"/>
    </xf>
    <xf numFmtId="0" fontId="8" fillId="27" borderId="65" xfId="0" applyFont="1" applyFill="1" applyBorder="1" applyAlignment="1">
      <alignment horizontal="center" vertical="center" wrapText="1"/>
    </xf>
    <xf numFmtId="0" fontId="8" fillId="16" borderId="7" xfId="0" applyFont="1" applyFill="1" applyBorder="1" applyAlignment="1">
      <alignment horizontal="center" vertical="center" textRotation="90" wrapText="1"/>
    </xf>
    <xf numFmtId="0" fontId="8" fillId="27" borderId="61" xfId="0" applyFont="1" applyFill="1" applyBorder="1" applyAlignment="1">
      <alignment horizontal="center" vertical="center" wrapText="1"/>
    </xf>
    <xf numFmtId="0" fontId="8" fillId="27" borderId="25" xfId="0" applyFont="1" applyFill="1" applyBorder="1" applyAlignment="1">
      <alignment horizontal="center" vertical="center" wrapText="1"/>
    </xf>
    <xf numFmtId="0" fontId="7" fillId="3" borderId="7" xfId="0" applyFont="1" applyFill="1" applyBorder="1" applyAlignment="1">
      <alignment horizontal="center" vertical="center"/>
    </xf>
    <xf numFmtId="9" fontId="7" fillId="0" borderId="7" xfId="1" applyFont="1" applyBorder="1" applyAlignment="1" applyProtection="1">
      <alignment horizontal="center" vertical="center" wrapText="1"/>
      <protection hidden="1"/>
    </xf>
    <xf numFmtId="9" fontId="7" fillId="0" borderId="7" xfId="1" applyFont="1" applyBorder="1" applyAlignment="1">
      <alignment horizontal="center" vertical="center"/>
    </xf>
    <xf numFmtId="14" fontId="7" fillId="0" borderId="29" xfId="0" applyNumberFormat="1" applyFont="1" applyBorder="1" applyAlignment="1" applyProtection="1">
      <alignment horizontal="center" vertical="center" wrapText="1"/>
      <protection locked="0"/>
    </xf>
    <xf numFmtId="14" fontId="7" fillId="0" borderId="29" xfId="0" applyNumberFormat="1" applyFont="1" applyBorder="1" applyAlignment="1" applyProtection="1">
      <alignment horizontal="center" vertical="center"/>
      <protection locked="0"/>
    </xf>
    <xf numFmtId="0" fontId="8" fillId="0" borderId="7" xfId="0" applyFont="1" applyBorder="1" applyAlignment="1">
      <alignment horizontal="center" vertical="center"/>
    </xf>
    <xf numFmtId="0" fontId="7" fillId="0" borderId="28" xfId="0" applyFont="1" applyBorder="1" applyAlignment="1">
      <alignment horizontal="center" vertical="center" wrapText="1"/>
    </xf>
    <xf numFmtId="0" fontId="8" fillId="31" borderId="8" xfId="0" applyFont="1" applyFill="1" applyBorder="1" applyAlignment="1">
      <alignment horizontal="center" vertical="center" wrapText="1"/>
    </xf>
    <xf numFmtId="0" fontId="21" fillId="29" borderId="45" xfId="0" applyFont="1" applyFill="1" applyBorder="1" applyAlignment="1">
      <alignment horizontal="center" vertical="center" wrapText="1"/>
    </xf>
    <xf numFmtId="0" fontId="21" fillId="29" borderId="8" xfId="0" applyFont="1" applyFill="1" applyBorder="1" applyAlignment="1">
      <alignment horizontal="center" vertical="center" wrapText="1"/>
    </xf>
    <xf numFmtId="0" fontId="8" fillId="26" borderId="7" xfId="0" applyFont="1" applyFill="1" applyBorder="1" applyAlignment="1">
      <alignment horizontal="center" vertical="center" wrapText="1"/>
    </xf>
    <xf numFmtId="0" fontId="8" fillId="26" borderId="26" xfId="0" applyFont="1" applyFill="1" applyBorder="1" applyAlignment="1">
      <alignment horizontal="center" vertical="center" wrapText="1"/>
    </xf>
    <xf numFmtId="0" fontId="8" fillId="26" borderId="25" xfId="0" applyFont="1" applyFill="1" applyBorder="1" applyAlignment="1">
      <alignment horizontal="center" vertical="center" wrapText="1"/>
    </xf>
    <xf numFmtId="0" fontId="8" fillId="26" borderId="63" xfId="0" applyFont="1" applyFill="1" applyBorder="1" applyAlignment="1">
      <alignment horizontal="center" vertical="center" wrapText="1"/>
    </xf>
    <xf numFmtId="0" fontId="8" fillId="24" borderId="43" xfId="0" applyFont="1" applyFill="1" applyBorder="1" applyAlignment="1">
      <alignment horizontal="center" vertical="center" wrapText="1"/>
    </xf>
    <xf numFmtId="0" fontId="8" fillId="24" borderId="44" xfId="0" applyFont="1" applyFill="1" applyBorder="1" applyAlignment="1">
      <alignment horizontal="center" vertical="center" wrapText="1"/>
    </xf>
    <xf numFmtId="0" fontId="8" fillId="24" borderId="42" xfId="0" applyFont="1" applyFill="1" applyBorder="1" applyAlignment="1">
      <alignment horizontal="center"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0" borderId="8" xfId="0" applyBorder="1" applyAlignment="1">
      <alignment horizontal="left" vertical="center" wrapText="1"/>
    </xf>
    <xf numFmtId="0" fontId="0" fillId="0" borderId="45" xfId="0" applyBorder="1" applyAlignment="1">
      <alignment horizontal="left" vertical="center" wrapText="1"/>
    </xf>
    <xf numFmtId="0" fontId="0" fillId="0" borderId="7" xfId="0" applyBorder="1" applyAlignment="1">
      <alignment horizontal="left" vertical="center" wrapText="1"/>
    </xf>
    <xf numFmtId="0" fontId="0" fillId="0" borderId="75" xfId="0" applyBorder="1" applyAlignment="1">
      <alignment horizontal="left" vertical="center"/>
    </xf>
    <xf numFmtId="0" fontId="0" fillId="0" borderId="3" xfId="0" applyBorder="1" applyAlignment="1">
      <alignment vertical="center" wrapText="1"/>
    </xf>
    <xf numFmtId="0" fontId="30" fillId="10" borderId="71" xfId="0" applyFont="1" applyFill="1" applyBorder="1" applyAlignment="1">
      <alignment horizontal="center" vertical="center" wrapText="1"/>
    </xf>
    <xf numFmtId="0" fontId="30" fillId="10" borderId="72" xfId="0" applyFont="1" applyFill="1" applyBorder="1" applyAlignment="1">
      <alignment horizontal="center" vertical="center" wrapText="1"/>
    </xf>
    <xf numFmtId="9" fontId="29" fillId="11" borderId="2" xfId="1" applyFont="1" applyFill="1" applyBorder="1" applyAlignment="1">
      <alignment horizontal="center" vertical="center" wrapText="1"/>
    </xf>
    <xf numFmtId="9" fontId="29" fillId="11" borderId="0" xfId="1" applyFont="1" applyFill="1" applyBorder="1" applyAlignment="1">
      <alignment horizontal="center" vertical="center" wrapText="1"/>
    </xf>
    <xf numFmtId="9" fontId="29" fillId="9" borderId="71" xfId="1" applyFont="1" applyFill="1" applyBorder="1" applyAlignment="1">
      <alignment horizontal="center" vertical="center" wrapText="1"/>
    </xf>
    <xf numFmtId="9" fontId="29" fillId="9" borderId="68" xfId="1" applyFont="1" applyFill="1" applyBorder="1" applyAlignment="1">
      <alignment horizontal="center" vertical="center" wrapText="1"/>
    </xf>
    <xf numFmtId="9" fontId="30" fillId="10" borderId="71" xfId="1" applyFont="1" applyFill="1" applyBorder="1" applyAlignment="1">
      <alignment horizontal="center" vertical="center" wrapText="1"/>
    </xf>
    <xf numFmtId="9" fontId="30" fillId="10" borderId="68" xfId="1" applyFont="1" applyFill="1" applyBorder="1" applyAlignment="1">
      <alignment horizontal="center" vertical="center" wrapText="1"/>
    </xf>
    <xf numFmtId="0" fontId="29" fillId="9" borderId="71" xfId="0" applyFont="1" applyFill="1" applyBorder="1" applyAlignment="1">
      <alignment horizontal="center" vertical="center" wrapText="1"/>
    </xf>
    <xf numFmtId="0" fontId="29" fillId="9" borderId="68" xfId="0" applyFont="1" applyFill="1" applyBorder="1" applyAlignment="1">
      <alignment horizontal="center" vertical="center" wrapText="1"/>
    </xf>
    <xf numFmtId="9" fontId="29" fillId="11" borderId="69" xfId="1" applyFont="1" applyFill="1" applyBorder="1" applyAlignment="1">
      <alignment horizontal="center" vertical="center" wrapText="1"/>
    </xf>
    <xf numFmtId="9" fontId="29" fillId="9" borderId="73" xfId="1" applyFont="1" applyFill="1" applyBorder="1" applyAlignment="1">
      <alignment horizontal="center" vertical="center" wrapText="1"/>
    </xf>
    <xf numFmtId="9" fontId="29" fillId="9" borderId="0" xfId="1" applyFont="1" applyFill="1" applyBorder="1" applyAlignment="1">
      <alignment horizontal="center" vertical="center" wrapText="1"/>
    </xf>
    <xf numFmtId="0" fontId="29" fillId="5" borderId="71" xfId="0" applyFont="1" applyFill="1" applyBorder="1" applyAlignment="1">
      <alignment horizontal="center" vertical="center" wrapText="1"/>
    </xf>
    <xf numFmtId="0" fontId="29" fillId="5" borderId="68" xfId="0" applyFont="1" applyFill="1" applyBorder="1" applyAlignment="1">
      <alignment horizontal="center" vertical="center" wrapText="1"/>
    </xf>
    <xf numFmtId="9" fontId="29" fillId="11" borderId="71" xfId="1" applyFont="1" applyFill="1" applyBorder="1" applyAlignment="1">
      <alignment horizontal="center" vertical="center" wrapText="1"/>
    </xf>
    <xf numFmtId="9" fontId="29" fillId="11" borderId="68" xfId="1" applyFont="1" applyFill="1" applyBorder="1" applyAlignment="1">
      <alignment horizontal="center" vertical="center" wrapText="1"/>
    </xf>
    <xf numFmtId="0" fontId="0" fillId="0" borderId="73" xfId="0" applyBorder="1" applyAlignment="1">
      <alignment vertical="center" wrapText="1"/>
    </xf>
    <xf numFmtId="0" fontId="0" fillId="0" borderId="0" xfId="0" applyAlignment="1">
      <alignment vertical="center" wrapText="1"/>
    </xf>
    <xf numFmtId="0" fontId="0" fillId="0" borderId="70" xfId="0" applyBorder="1" applyAlignment="1">
      <alignment vertical="center" wrapText="1"/>
    </xf>
    <xf numFmtId="0" fontId="0" fillId="0" borderId="2" xfId="0" applyBorder="1" applyAlignment="1">
      <alignment horizontal="center" vertical="center" wrapText="1"/>
    </xf>
    <xf numFmtId="0" fontId="0" fillId="0" borderId="0" xfId="0" applyAlignment="1">
      <alignment horizontal="center" vertical="center" wrapText="1"/>
    </xf>
    <xf numFmtId="0" fontId="19" fillId="0" borderId="9" xfId="0" applyFont="1" applyBorder="1" applyAlignment="1">
      <alignment horizontal="center"/>
    </xf>
    <xf numFmtId="0" fontId="19" fillId="0" borderId="10" xfId="0" applyFont="1" applyBorder="1" applyAlignment="1">
      <alignment horizontal="center"/>
    </xf>
    <xf numFmtId="0" fontId="19" fillId="0" borderId="19" xfId="0" applyFont="1" applyBorder="1" applyAlignment="1">
      <alignment horizontal="center"/>
    </xf>
    <xf numFmtId="9" fontId="29" fillId="5" borderId="2" xfId="1" applyFont="1" applyFill="1" applyBorder="1" applyAlignment="1">
      <alignment horizontal="center" vertical="center" wrapText="1"/>
    </xf>
    <xf numFmtId="9" fontId="29" fillId="5" borderId="4" xfId="1" applyFont="1" applyFill="1" applyBorder="1" applyAlignment="1">
      <alignment horizontal="center" vertical="center" wrapText="1"/>
    </xf>
    <xf numFmtId="9" fontId="29" fillId="5" borderId="0" xfId="1" applyFont="1" applyFill="1" applyBorder="1" applyAlignment="1">
      <alignment horizontal="center" vertical="center" wrapText="1"/>
    </xf>
    <xf numFmtId="9" fontId="29" fillId="5" borderId="6" xfId="1" applyFont="1" applyFill="1" applyBorder="1" applyAlignment="1">
      <alignment horizontal="center" vertical="center" wrapText="1"/>
    </xf>
    <xf numFmtId="0" fontId="19" fillId="0" borderId="71"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8" xfId="0" applyFont="1" applyBorder="1" applyAlignment="1">
      <alignment horizontal="center" vertical="center" wrapText="1"/>
    </xf>
    <xf numFmtId="0" fontId="29" fillId="11" borderId="71" xfId="0" applyFont="1" applyFill="1" applyBorder="1" applyAlignment="1">
      <alignment horizontal="center" vertical="center" wrapText="1"/>
    </xf>
    <xf numFmtId="0" fontId="29" fillId="11" borderId="68" xfId="0" applyFont="1" applyFill="1" applyBorder="1" applyAlignment="1">
      <alignment horizontal="center" vertical="center" wrapText="1"/>
    </xf>
    <xf numFmtId="0" fontId="27" fillId="0" borderId="9" xfId="0" applyFont="1" applyBorder="1" applyAlignment="1">
      <alignment horizontal="center" vertical="center"/>
    </xf>
    <xf numFmtId="0" fontId="27" fillId="0" borderId="10" xfId="0" applyFont="1" applyBorder="1" applyAlignment="1">
      <alignment horizontal="center" vertical="center"/>
    </xf>
    <xf numFmtId="0" fontId="27" fillId="0" borderId="19" xfId="0" applyFont="1" applyBorder="1" applyAlignment="1">
      <alignment horizontal="center" vertical="center"/>
    </xf>
    <xf numFmtId="0" fontId="26" fillId="0" borderId="9" xfId="0" applyFont="1" applyBorder="1" applyAlignment="1">
      <alignment horizontal="center" vertical="center" wrapText="1"/>
    </xf>
    <xf numFmtId="0" fontId="26" fillId="0" borderId="19" xfId="0" applyFont="1" applyBorder="1" applyAlignment="1">
      <alignment horizontal="center" vertical="center" wrapText="1"/>
    </xf>
    <xf numFmtId="0" fontId="12" fillId="14" borderId="48" xfId="0" applyFont="1" applyFill="1" applyBorder="1" applyAlignment="1">
      <alignment horizontal="center" vertical="center"/>
    </xf>
    <xf numFmtId="0" fontId="12" fillId="14" borderId="49" xfId="0" applyFont="1" applyFill="1" applyBorder="1" applyAlignment="1">
      <alignment horizontal="center" vertical="center"/>
    </xf>
    <xf numFmtId="0" fontId="10" fillId="22" borderId="11" xfId="0" applyFont="1" applyFill="1" applyBorder="1" applyAlignment="1">
      <alignment horizontal="center"/>
    </xf>
    <xf numFmtId="0" fontId="10" fillId="22" borderId="12" xfId="0" applyFont="1" applyFill="1" applyBorder="1" applyAlignment="1">
      <alignment horizontal="center"/>
    </xf>
    <xf numFmtId="0" fontId="12" fillId="14" borderId="30" xfId="0" applyFont="1" applyFill="1" applyBorder="1" applyAlignment="1">
      <alignment horizontal="center" vertical="center"/>
    </xf>
    <xf numFmtId="0" fontId="12" fillId="14" borderId="0" xfId="0" applyFont="1" applyFill="1" applyAlignment="1">
      <alignment horizontal="center" vertical="center"/>
    </xf>
    <xf numFmtId="0" fontId="10" fillId="3" borderId="43" xfId="0" applyFont="1" applyFill="1" applyBorder="1" applyAlignment="1" applyProtection="1">
      <alignment horizontal="left" vertical="center" wrapText="1"/>
      <protection locked="0"/>
    </xf>
    <xf numFmtId="0" fontId="10" fillId="3" borderId="44" xfId="0" applyFont="1" applyFill="1" applyBorder="1" applyAlignment="1" applyProtection="1">
      <alignment horizontal="left" vertical="center" wrapText="1"/>
      <protection locked="0"/>
    </xf>
    <xf numFmtId="0" fontId="10" fillId="22" borderId="43" xfId="0" applyFont="1" applyFill="1" applyBorder="1" applyAlignment="1">
      <alignment horizontal="center" wrapText="1"/>
    </xf>
    <xf numFmtId="0" fontId="10" fillId="22" borderId="42" xfId="0" applyFont="1" applyFill="1" applyBorder="1" applyAlignment="1">
      <alignment horizontal="center" wrapText="1"/>
    </xf>
    <xf numFmtId="0" fontId="10" fillId="22" borderId="7" xfId="0" applyFont="1" applyFill="1" applyBorder="1" applyAlignment="1">
      <alignment horizontal="center" wrapText="1"/>
    </xf>
    <xf numFmtId="0" fontId="10" fillId="22" borderId="7" xfId="0" applyFont="1" applyFill="1" applyBorder="1" applyAlignment="1">
      <alignment horizontal="center"/>
    </xf>
    <xf numFmtId="0" fontId="10" fillId="22" borderId="43" xfId="0" applyFont="1" applyFill="1" applyBorder="1" applyAlignment="1">
      <alignment horizontal="center"/>
    </xf>
    <xf numFmtId="0" fontId="10" fillId="0" borderId="43" xfId="0" applyFont="1" applyBorder="1" applyAlignment="1">
      <alignment horizontal="center"/>
    </xf>
    <xf numFmtId="0" fontId="10" fillId="0" borderId="44" xfId="0" applyFont="1" applyBorder="1" applyAlignment="1">
      <alignment horizontal="center"/>
    </xf>
    <xf numFmtId="0" fontId="10" fillId="22" borderId="42" xfId="0" applyFont="1" applyFill="1" applyBorder="1" applyAlignment="1">
      <alignment horizontal="center"/>
    </xf>
    <xf numFmtId="0" fontId="10" fillId="0" borderId="43" xfId="0" applyFont="1" applyBorder="1" applyAlignment="1">
      <alignment horizontal="left"/>
    </xf>
    <xf numFmtId="0" fontId="10" fillId="0" borderId="42" xfId="0" applyFont="1" applyBorder="1" applyAlignment="1">
      <alignment horizontal="left"/>
    </xf>
    <xf numFmtId="0" fontId="10" fillId="22" borderId="44" xfId="0" applyFont="1" applyFill="1" applyBorder="1" applyAlignment="1">
      <alignment horizontal="center" wrapText="1"/>
    </xf>
    <xf numFmtId="0" fontId="10" fillId="22" borderId="7" xfId="0" applyFont="1" applyFill="1" applyBorder="1" applyAlignment="1">
      <alignment horizontal="center" vertical="center"/>
    </xf>
    <xf numFmtId="0" fontId="10" fillId="0" borderId="7" xfId="0" applyFont="1" applyBorder="1" applyAlignment="1">
      <alignment horizontal="center"/>
    </xf>
    <xf numFmtId="0" fontId="10" fillId="3" borderId="7" xfId="0" applyFont="1" applyFill="1" applyBorder="1" applyAlignment="1" applyProtection="1">
      <alignment horizontal="left" vertical="center"/>
      <protection locked="0"/>
    </xf>
    <xf numFmtId="0" fontId="10" fillId="3" borderId="43" xfId="0" applyFont="1" applyFill="1" applyBorder="1" applyAlignment="1" applyProtection="1">
      <alignment horizontal="left" vertical="center"/>
      <protection locked="0"/>
    </xf>
    <xf numFmtId="0" fontId="12" fillId="14" borderId="7" xfId="0" applyFont="1" applyFill="1" applyBorder="1" applyAlignment="1">
      <alignment horizontal="center" vertical="center"/>
    </xf>
    <xf numFmtId="0" fontId="12" fillId="14" borderId="43" xfId="0" applyFont="1" applyFill="1" applyBorder="1" applyAlignment="1">
      <alignment horizontal="center" vertical="center"/>
    </xf>
    <xf numFmtId="0" fontId="12" fillId="14" borderId="33" xfId="0" applyFont="1" applyFill="1" applyBorder="1" applyAlignment="1">
      <alignment horizontal="center" vertical="center"/>
    </xf>
    <xf numFmtId="0" fontId="12" fillId="14" borderId="34" xfId="0" applyFont="1" applyFill="1" applyBorder="1" applyAlignment="1">
      <alignment horizontal="center" vertical="center"/>
    </xf>
    <xf numFmtId="0" fontId="7" fillId="3" borderId="35" xfId="0" applyFont="1" applyFill="1" applyBorder="1" applyAlignment="1">
      <alignment horizontal="center" vertical="center" wrapText="1"/>
    </xf>
    <xf numFmtId="0" fontId="7" fillId="3" borderId="36"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41" xfId="0" applyFont="1" applyFill="1" applyBorder="1" applyAlignment="1">
      <alignment horizontal="center" vertical="center" wrapText="1"/>
    </xf>
    <xf numFmtId="0" fontId="7" fillId="3" borderId="4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43"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53" xfId="0" applyFont="1" applyFill="1" applyBorder="1" applyAlignment="1">
      <alignment horizontal="center" vertical="center" wrapText="1"/>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35"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9" fillId="0" borderId="38" xfId="0" applyFont="1" applyBorder="1" applyAlignment="1">
      <alignment horizontal="center" vertical="center" wrapText="1"/>
    </xf>
    <xf numFmtId="14" fontId="9" fillId="0" borderId="37" xfId="0" applyNumberFormat="1" applyFont="1" applyBorder="1" applyAlignment="1">
      <alignment horizontal="center" vertical="center" wrapText="1"/>
    </xf>
    <xf numFmtId="0" fontId="9" fillId="0" borderId="39" xfId="0" applyFont="1" applyBorder="1" applyAlignment="1">
      <alignment horizontal="center" vertical="center" wrapText="1"/>
    </xf>
    <xf numFmtId="0" fontId="8" fillId="20" borderId="9" xfId="0" applyFont="1" applyFill="1" applyBorder="1" applyAlignment="1">
      <alignment horizontal="center" vertical="center" wrapText="1"/>
    </xf>
    <xf numFmtId="0" fontId="8" fillId="20" borderId="10" xfId="0" applyFont="1" applyFill="1" applyBorder="1" applyAlignment="1">
      <alignment horizontal="center" vertical="center" wrapText="1"/>
    </xf>
    <xf numFmtId="0" fontId="8" fillId="20" borderId="19" xfId="0" applyFont="1" applyFill="1" applyBorder="1" applyAlignment="1">
      <alignment horizontal="center" vertical="center" wrapText="1"/>
    </xf>
    <xf numFmtId="0" fontId="8" fillId="21" borderId="9" xfId="0" applyFont="1" applyFill="1" applyBorder="1" applyAlignment="1">
      <alignment horizontal="center" vertical="center" wrapText="1"/>
    </xf>
    <xf numFmtId="0" fontId="8" fillId="21" borderId="19" xfId="0" applyFont="1" applyFill="1" applyBorder="1" applyAlignment="1">
      <alignment horizontal="center" vertical="center" wrapText="1"/>
    </xf>
    <xf numFmtId="0" fontId="8" fillId="21" borderId="16" xfId="0" applyFont="1" applyFill="1" applyBorder="1" applyAlignment="1">
      <alignment horizontal="center" vertical="center" wrapText="1"/>
    </xf>
    <xf numFmtId="0" fontId="8" fillId="21" borderId="17" xfId="0" applyFont="1" applyFill="1" applyBorder="1" applyAlignment="1">
      <alignment horizontal="center" vertical="center" wrapText="1"/>
    </xf>
    <xf numFmtId="0" fontId="8" fillId="21" borderId="18"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0" borderId="34" xfId="0" applyFont="1" applyBorder="1" applyAlignment="1">
      <alignment horizontal="center"/>
    </xf>
    <xf numFmtId="0" fontId="7" fillId="0" borderId="21" xfId="0" applyFont="1" applyBorder="1" applyAlignment="1">
      <alignment horizontal="center"/>
    </xf>
    <xf numFmtId="0" fontId="7" fillId="0" borderId="22" xfId="0" applyFont="1" applyBorder="1" applyAlignment="1">
      <alignment horizontal="center"/>
    </xf>
  </cellXfs>
  <cellStyles count="7">
    <cellStyle name="Normal" xfId="0" builtinId="0"/>
    <cellStyle name="Normal - Style1 2" xfId="2" xr:uid="{00000000-0005-0000-0000-000001000000}"/>
    <cellStyle name="Normal 2" xfId="4" xr:uid="{00000000-0005-0000-0000-000002000000}"/>
    <cellStyle name="Normal 2 2" xfId="3" xr:uid="{00000000-0005-0000-0000-000003000000}"/>
    <cellStyle name="Normal 2 2 2" xfId="6" xr:uid="{1564AE90-CAC0-478D-B8D1-3DAC551B97AA}"/>
    <cellStyle name="Normal 3" xfId="5" xr:uid="{00000000-0005-0000-0000-000004000000}"/>
    <cellStyle name="Porcentaje" xfId="1" builtinId="5"/>
  </cellStyles>
  <dxfs count="157">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C000"/>
        </patternFill>
      </fill>
    </dxf>
    <dxf>
      <fill>
        <patternFill>
          <bgColor rgb="FFFF0000"/>
        </patternFill>
      </fill>
    </dxf>
    <dxf>
      <fill>
        <patternFill>
          <bgColor rgb="FFE26B0A"/>
        </patternFill>
      </fill>
    </dxf>
    <dxf>
      <fill>
        <patternFill>
          <bgColor rgb="FFFFFF00"/>
        </patternFill>
      </fill>
    </dxf>
    <dxf>
      <fill>
        <patternFill>
          <bgColor rgb="FF00B050"/>
        </patternFill>
      </fill>
    </dxf>
    <dxf>
      <fill>
        <patternFill>
          <bgColor rgb="FFFF0000"/>
        </patternFill>
      </fill>
    </dxf>
    <dxf>
      <fill>
        <patternFill>
          <bgColor rgb="FFE26B0A"/>
        </patternFill>
      </fill>
    </dxf>
    <dxf>
      <fill>
        <patternFill>
          <bgColor rgb="FF00B050"/>
        </patternFill>
      </fill>
    </dxf>
    <dxf>
      <fill>
        <patternFill>
          <bgColor rgb="FFFFFF0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00B050"/>
        </patternFill>
      </fill>
    </dxf>
    <dxf>
      <fill>
        <patternFill>
          <bgColor rgb="FFE26B0A"/>
        </patternFill>
      </fill>
    </dxf>
    <dxf>
      <fill>
        <patternFill>
          <bgColor rgb="FFFFFF00"/>
        </patternFill>
      </fill>
    </dxf>
    <dxf>
      <fill>
        <patternFill>
          <bgColor rgb="FFFFFF00"/>
        </patternFill>
      </fill>
    </dxf>
    <dxf>
      <fill>
        <patternFill>
          <bgColor rgb="FF00B050"/>
        </patternFill>
      </fill>
    </dxf>
    <dxf>
      <fill>
        <patternFill>
          <bgColor rgb="FFE26B0A"/>
        </patternFill>
      </fill>
    </dxf>
    <dxf>
      <fill>
        <patternFill>
          <bgColor rgb="FFFF0000"/>
        </patternFill>
      </fill>
    </dxf>
    <dxf>
      <fill>
        <patternFill>
          <bgColor rgb="FFFFFF00"/>
        </patternFill>
      </fill>
    </dxf>
    <dxf>
      <fill>
        <patternFill>
          <bgColor rgb="FF92D050"/>
        </patternFill>
      </fill>
    </dxf>
    <dxf>
      <fill>
        <patternFill>
          <bgColor rgb="FFFF0000"/>
        </patternFill>
      </fill>
    </dxf>
    <dxf>
      <font>
        <color theme="1"/>
      </font>
      <fill>
        <patternFill>
          <bgColor rgb="FF92D050"/>
        </patternFill>
      </fill>
    </dxf>
    <dxf>
      <font>
        <color theme="1"/>
      </font>
      <fill>
        <patternFill>
          <bgColor rgb="FF00B050"/>
        </patternFill>
      </fill>
    </dxf>
    <dxf>
      <font>
        <color theme="1"/>
      </font>
      <fill>
        <patternFill>
          <bgColor rgb="FFFCF052"/>
        </patternFill>
      </fill>
    </dxf>
    <dxf>
      <font>
        <color theme="1"/>
      </font>
      <fill>
        <patternFill>
          <bgColor rgb="FFFFC000"/>
        </patternFill>
      </fill>
    </dxf>
    <dxf>
      <fill>
        <patternFill>
          <bgColor rgb="FFFF0000"/>
        </patternFill>
      </fill>
    </dxf>
    <dxf>
      <fill>
        <patternFill>
          <bgColor rgb="FFFFFF00"/>
        </patternFill>
      </fill>
    </dxf>
    <dxf>
      <fill>
        <patternFill>
          <bgColor theme="9" tint="-0.24994659260841701"/>
        </patternFill>
      </fill>
    </dxf>
    <dxf>
      <font>
        <color theme="1"/>
      </font>
      <fill>
        <patternFill>
          <bgColor rgb="FFFFC000"/>
        </patternFill>
      </fill>
    </dxf>
    <dxf>
      <fill>
        <patternFill>
          <bgColor rgb="FFFF0000"/>
        </patternFill>
      </fill>
    </dxf>
    <dxf>
      <font>
        <color theme="1"/>
      </font>
      <fill>
        <patternFill>
          <bgColor rgb="FF00B050"/>
        </patternFill>
      </fill>
    </dxf>
    <dxf>
      <font>
        <color theme="1"/>
      </font>
      <fill>
        <patternFill>
          <bgColor rgb="FFFCF052"/>
        </patternFill>
      </fill>
    </dxf>
    <dxf>
      <font>
        <color theme="1"/>
      </font>
      <fill>
        <patternFill>
          <bgColor rgb="FF92D050"/>
        </patternFill>
      </fill>
    </dxf>
    <dxf>
      <font>
        <color auto="1"/>
      </font>
      <fill>
        <patternFill>
          <bgColor rgb="FF92D050"/>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E26B0A"/>
        </patternFill>
      </fill>
    </dxf>
    <dxf>
      <fill>
        <patternFill>
          <bgColor rgb="FF00B050"/>
        </patternFill>
      </fill>
    </dxf>
    <dxf>
      <fill>
        <patternFill>
          <bgColor rgb="FFFFFF00"/>
        </patternFill>
      </fill>
    </dxf>
    <dxf>
      <fill>
        <patternFill>
          <bgColor rgb="FFFF0000"/>
        </patternFill>
      </fill>
    </dxf>
    <dxf>
      <fill>
        <patternFill>
          <bgColor rgb="FFE26B0A"/>
        </patternFill>
      </fill>
    </dxf>
    <dxf>
      <fill>
        <patternFill>
          <bgColor rgb="FFFF0000"/>
        </patternFill>
      </fill>
    </dxf>
    <dxf>
      <fill>
        <patternFill>
          <bgColor rgb="FFFFFF00"/>
        </patternFill>
      </fill>
    </dxf>
    <dxf>
      <fill>
        <patternFill>
          <bgColor rgb="FF92D050"/>
        </patternFill>
      </fill>
    </dxf>
    <dxf>
      <fill>
        <patternFill>
          <bgColor rgb="FFFFFF00"/>
        </patternFill>
      </fill>
    </dxf>
    <dxf>
      <fill>
        <patternFill>
          <bgColor rgb="FFFF0000"/>
        </patternFill>
      </fill>
    </dxf>
    <dxf>
      <fill>
        <patternFill>
          <bgColor theme="5"/>
        </patternFill>
      </fill>
    </dxf>
    <dxf>
      <fill>
        <patternFill>
          <bgColor rgb="FFFF0000"/>
        </patternFill>
      </fill>
    </dxf>
    <dxf>
      <fill>
        <patternFill>
          <bgColor theme="5"/>
        </patternFill>
      </fill>
    </dxf>
    <dxf>
      <fill>
        <patternFill>
          <bgColor rgb="FFFFFF00"/>
        </patternFill>
      </fill>
    </dxf>
    <dxf>
      <fill>
        <patternFill>
          <bgColor rgb="FF92D050"/>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E26B0A"/>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FFFF00"/>
        </patternFill>
      </fill>
    </dxf>
    <dxf>
      <fill>
        <patternFill>
          <bgColor rgb="FF92D050"/>
        </patternFill>
      </fill>
    </dxf>
    <dxf>
      <font>
        <color theme="1"/>
      </font>
      <fill>
        <patternFill>
          <bgColor rgb="FF00B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92D050"/>
        </patternFill>
      </fill>
    </dxf>
    <dxf>
      <fill>
        <patternFill>
          <bgColor theme="9" tint="-0.24994659260841701"/>
        </patternFill>
      </fill>
    </dxf>
    <dxf>
      <fill>
        <patternFill>
          <bgColor rgb="FFFFFF0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r>
              <a:rPr lang="es-CO"/>
              <a:t>SICOFS</a:t>
            </a:r>
          </a:p>
        </c:rich>
      </c:tx>
      <c:overlay val="0"/>
      <c:spPr>
        <a:noFill/>
        <a:ln>
          <a:noFill/>
        </a:ln>
        <a:effectLst/>
      </c:spPr>
      <c:txPr>
        <a:bodyPr rot="0" spcFirstLastPara="1" vertOverflow="ellipsis" vert="horz" wrap="square" anchor="ctr" anchorCtr="1"/>
        <a:lstStyle/>
        <a:p>
          <a:pPr>
            <a:defRPr sz="1600" b="1" i="0" u="none" strike="noStrike" kern="1200" cap="all"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F70D-47A3-9007-BF25AD02D9F6}"/>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F70D-47A3-9007-BF25AD02D9F6}"/>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F70D-47A3-9007-BF25AD02D9F6}"/>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F70D-47A3-9007-BF25AD02D9F6}"/>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1-F70D-47A3-9007-BF25AD02D9F6}"/>
                </c:ext>
              </c:extLst>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2-F70D-47A3-9007-BF25AD02D9F6}"/>
                </c:ext>
              </c:extLst>
            </c:dLbl>
            <c:dLbl>
              <c:idx val="2"/>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3"/>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3-F70D-47A3-9007-BF25AD02D9F6}"/>
                </c:ext>
              </c:extLst>
            </c:dLbl>
            <c:dLbl>
              <c:idx val="3"/>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4"/>
                      </a:solidFill>
                      <a:latin typeface="+mn-lt"/>
                      <a:ea typeface="+mn-ea"/>
                      <a:cs typeface="+mn-cs"/>
                    </a:defRPr>
                  </a:pPr>
                  <a:endParaRPr lang="es-CO"/>
                </a:p>
              </c:txPr>
              <c:dLblPos val="outEnd"/>
              <c:showLegendKey val="0"/>
              <c:showVal val="0"/>
              <c:showCatName val="1"/>
              <c:showSerName val="0"/>
              <c:showPercent val="1"/>
              <c:showBubbleSize val="0"/>
              <c:extLst>
                <c:ext xmlns:c16="http://schemas.microsoft.com/office/drawing/2014/chart" uri="{C3380CC4-5D6E-409C-BE32-E72D297353CC}">
                  <c16:uniqueId val="{00000004-F70D-47A3-9007-BF25AD02D9F6}"/>
                </c:ext>
              </c:extLst>
            </c:dLbl>
            <c:spPr>
              <a:noFill/>
              <a:ln>
                <a:noFill/>
              </a:ln>
              <a:effectLst/>
            </c:sp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Hoja2!$B$42:$B$45</c:f>
              <c:strCache>
                <c:ptCount val="4"/>
                <c:pt idx="0">
                  <c:v>Corrupción</c:v>
                </c:pt>
                <c:pt idx="1">
                  <c:v>Fraude</c:v>
                </c:pt>
                <c:pt idx="2">
                  <c:v>Opacidad</c:v>
                </c:pt>
                <c:pt idx="3">
                  <c:v>Soborno</c:v>
                </c:pt>
              </c:strCache>
            </c:strRef>
          </c:cat>
          <c:val>
            <c:numRef>
              <c:f>Hoja2!$C$42:$C$45</c:f>
              <c:numCache>
                <c:formatCode>General</c:formatCode>
                <c:ptCount val="4"/>
                <c:pt idx="0">
                  <c:v>23</c:v>
                </c:pt>
                <c:pt idx="1">
                  <c:v>3</c:v>
                </c:pt>
                <c:pt idx="2">
                  <c:v>3</c:v>
                </c:pt>
                <c:pt idx="3">
                  <c:v>9</c:v>
                </c:pt>
              </c:numCache>
            </c:numRef>
          </c:val>
          <c:extLst>
            <c:ext xmlns:c16="http://schemas.microsoft.com/office/drawing/2014/chart" uri="{C3380CC4-5D6E-409C-BE32-E72D297353CC}">
              <c16:uniqueId val="{00000000-F70D-47A3-9007-BF25AD02D9F6}"/>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Subproceso - SICOFS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Hoja2!$B$48</c:f>
              <c:strCache>
                <c:ptCount val="1"/>
                <c:pt idx="0">
                  <c:v>Corrupción</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Hoja2!$C$48:$AA$48</c:f>
              <c:numCache>
                <c:formatCode>General</c:formatCode>
                <c:ptCount val="25"/>
                <c:pt idx="0">
                  <c:v>1</c:v>
                </c:pt>
                <c:pt idx="1">
                  <c:v>1</c:v>
                </c:pt>
                <c:pt idx="2">
                  <c:v>1</c:v>
                </c:pt>
                <c:pt idx="3">
                  <c:v>1</c:v>
                </c:pt>
                <c:pt idx="4">
                  <c:v>1</c:v>
                </c:pt>
                <c:pt idx="6">
                  <c:v>2</c:v>
                </c:pt>
                <c:pt idx="8">
                  <c:v>1</c:v>
                </c:pt>
                <c:pt idx="9">
                  <c:v>2</c:v>
                </c:pt>
                <c:pt idx="10">
                  <c:v>2</c:v>
                </c:pt>
                <c:pt idx="11">
                  <c:v>1</c:v>
                </c:pt>
                <c:pt idx="13">
                  <c:v>1</c:v>
                </c:pt>
                <c:pt idx="15">
                  <c:v>1</c:v>
                </c:pt>
                <c:pt idx="16">
                  <c:v>1</c:v>
                </c:pt>
                <c:pt idx="17">
                  <c:v>1</c:v>
                </c:pt>
                <c:pt idx="18">
                  <c:v>1</c:v>
                </c:pt>
                <c:pt idx="20">
                  <c:v>1</c:v>
                </c:pt>
                <c:pt idx="21">
                  <c:v>1</c:v>
                </c:pt>
                <c:pt idx="23">
                  <c:v>2</c:v>
                </c:pt>
                <c:pt idx="24">
                  <c:v>1</c:v>
                </c:pt>
              </c:numCache>
            </c:numRef>
          </c:val>
          <c:extLst>
            <c:ext xmlns:c16="http://schemas.microsoft.com/office/drawing/2014/chart" uri="{C3380CC4-5D6E-409C-BE32-E72D297353CC}">
              <c16:uniqueId val="{00000000-9E3A-4025-AA2B-36ADA5381B2B}"/>
            </c:ext>
          </c:extLst>
        </c:ser>
        <c:ser>
          <c:idx val="1"/>
          <c:order val="1"/>
          <c:tx>
            <c:strRef>
              <c:f>Hoja2!$B$49</c:f>
              <c:strCache>
                <c:ptCount val="1"/>
                <c:pt idx="0">
                  <c:v>Fraude</c:v>
                </c:pt>
              </c:strCache>
            </c:strRef>
          </c:tx>
          <c:spPr>
            <a:solidFill>
              <a:schemeClr val="accent2">
                <a:alpha val="85000"/>
              </a:schemeClr>
            </a:solidFill>
            <a:ln w="9525" cap="flat" cmpd="sng" algn="ctr">
              <a:solidFill>
                <a:schemeClr val="accent2">
                  <a:lumMod val="75000"/>
                </a:schemeClr>
              </a:solidFill>
              <a:round/>
            </a:ln>
            <a:effectLst/>
            <a:sp3d contourW="9525">
              <a:contourClr>
                <a:schemeClr val="accent2">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Hoja2!$C$49:$AA$49</c:f>
              <c:numCache>
                <c:formatCode>General</c:formatCode>
                <c:ptCount val="25"/>
                <c:pt idx="12">
                  <c:v>2</c:v>
                </c:pt>
                <c:pt idx="19">
                  <c:v>1</c:v>
                </c:pt>
              </c:numCache>
            </c:numRef>
          </c:val>
          <c:extLst>
            <c:ext xmlns:c16="http://schemas.microsoft.com/office/drawing/2014/chart" uri="{C3380CC4-5D6E-409C-BE32-E72D297353CC}">
              <c16:uniqueId val="{00000001-9E3A-4025-AA2B-36ADA5381B2B}"/>
            </c:ext>
          </c:extLst>
        </c:ser>
        <c:ser>
          <c:idx val="2"/>
          <c:order val="2"/>
          <c:tx>
            <c:strRef>
              <c:f>Hoja2!$B$50</c:f>
              <c:strCache>
                <c:ptCount val="1"/>
                <c:pt idx="0">
                  <c:v>Opacidad</c:v>
                </c:pt>
              </c:strCache>
            </c:strRef>
          </c:tx>
          <c:spPr>
            <a:solidFill>
              <a:schemeClr val="accent3">
                <a:alpha val="85000"/>
              </a:schemeClr>
            </a:solidFill>
            <a:ln w="9525" cap="flat" cmpd="sng" algn="ctr">
              <a:solidFill>
                <a:schemeClr val="accent3">
                  <a:lumMod val="75000"/>
                </a:schemeClr>
              </a:solidFill>
              <a:round/>
            </a:ln>
            <a:effectLst/>
            <a:sp3d contourW="9525">
              <a:contourClr>
                <a:schemeClr val="accent3">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Hoja2!$C$50:$AA$50</c:f>
              <c:numCache>
                <c:formatCode>General</c:formatCode>
                <c:ptCount val="25"/>
                <c:pt idx="7">
                  <c:v>1</c:v>
                </c:pt>
                <c:pt idx="14">
                  <c:v>1</c:v>
                </c:pt>
                <c:pt idx="23">
                  <c:v>1</c:v>
                </c:pt>
              </c:numCache>
            </c:numRef>
          </c:val>
          <c:extLst>
            <c:ext xmlns:c16="http://schemas.microsoft.com/office/drawing/2014/chart" uri="{C3380CC4-5D6E-409C-BE32-E72D297353CC}">
              <c16:uniqueId val="{00000002-9E3A-4025-AA2B-36ADA5381B2B}"/>
            </c:ext>
          </c:extLst>
        </c:ser>
        <c:ser>
          <c:idx val="3"/>
          <c:order val="3"/>
          <c:tx>
            <c:strRef>
              <c:f>Hoja2!$B$51</c:f>
              <c:strCache>
                <c:ptCount val="1"/>
                <c:pt idx="0">
                  <c:v>Soborno</c:v>
                </c:pt>
              </c:strCache>
            </c:strRef>
          </c:tx>
          <c:spPr>
            <a:solidFill>
              <a:schemeClr val="accent4">
                <a:alpha val="85000"/>
              </a:schemeClr>
            </a:solidFill>
            <a:ln w="9525" cap="flat" cmpd="sng" algn="ctr">
              <a:solidFill>
                <a:schemeClr val="accent4">
                  <a:lumMod val="75000"/>
                </a:schemeClr>
              </a:solidFill>
              <a:round/>
            </a:ln>
            <a:effectLst/>
            <a:sp3d contourW="9525">
              <a:contourClr>
                <a:schemeClr val="accent4">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Hoja2!$C$47:$AA$47</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Hoja2!$C$51:$AA$51</c:f>
              <c:numCache>
                <c:formatCode>General</c:formatCode>
                <c:ptCount val="25"/>
                <c:pt idx="0">
                  <c:v>1</c:v>
                </c:pt>
                <c:pt idx="1">
                  <c:v>2</c:v>
                </c:pt>
                <c:pt idx="5">
                  <c:v>1</c:v>
                </c:pt>
                <c:pt idx="6">
                  <c:v>2</c:v>
                </c:pt>
                <c:pt idx="22">
                  <c:v>1</c:v>
                </c:pt>
                <c:pt idx="24">
                  <c:v>2</c:v>
                </c:pt>
              </c:numCache>
            </c:numRef>
          </c:val>
          <c:extLst>
            <c:ext xmlns:c16="http://schemas.microsoft.com/office/drawing/2014/chart" uri="{C3380CC4-5D6E-409C-BE32-E72D297353CC}">
              <c16:uniqueId val="{00000003-9E3A-4025-AA2B-36ADA5381B2B}"/>
            </c:ext>
          </c:extLst>
        </c:ser>
        <c:dLbls>
          <c:showLegendKey val="0"/>
          <c:showVal val="1"/>
          <c:showCatName val="0"/>
          <c:showSerName val="0"/>
          <c:showPercent val="0"/>
          <c:showBubbleSize val="0"/>
        </c:dLbls>
        <c:gapWidth val="65"/>
        <c:shape val="box"/>
        <c:axId val="850039872"/>
        <c:axId val="2110167424"/>
        <c:axId val="0"/>
      </c:bar3DChart>
      <c:catAx>
        <c:axId val="850039872"/>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2110167424"/>
        <c:crosses val="autoZero"/>
        <c:auto val="1"/>
        <c:lblAlgn val="ctr"/>
        <c:lblOffset val="100"/>
        <c:noMultiLvlLbl val="0"/>
      </c:catAx>
      <c:valAx>
        <c:axId val="2110167424"/>
        <c:scaling>
          <c:orientation val="minMax"/>
        </c:scaling>
        <c:delete val="1"/>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crossAx val="85003987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CO"/>
              <a:t>Riesgos</a:t>
            </a:r>
            <a:r>
              <a:rPr lang="es-CO" baseline="0"/>
              <a:t> por subproceso</a:t>
            </a:r>
            <a:endParaRPr lang="es-CO"/>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8932989217657661E-2"/>
          <c:y val="7.7899860342767399E-2"/>
          <c:w val="0.92226805826063474"/>
          <c:h val="0.52463363905363924"/>
        </c:manualLayout>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Hoja2!$B$56:$B$80</c:f>
              <c:strCache>
                <c:ptCount val="25"/>
                <c:pt idx="0">
                  <c:v>Auditoria Cuentas Médicas</c:v>
                </c:pt>
                <c:pt idx="1">
                  <c:v>Cartera</c:v>
                </c:pt>
                <c:pt idx="2">
                  <c:v>Consulta Externa
Apoyo Diagnóstico y compementación Terapéutica</c:v>
                </c:pt>
                <c:pt idx="3">
                  <c:v>Control interno</c:v>
                </c:pt>
                <c:pt idx="4">
                  <c:v>Facturación</c:v>
                </c:pt>
                <c:pt idx="5">
                  <c:v>Gestion Comercial</c:v>
                </c:pt>
                <c:pt idx="6">
                  <c:v>Gestión de contratación</c:v>
                </c:pt>
                <c:pt idx="7">
                  <c:v>Gestion de investigacion e innovacion</c:v>
                </c:pt>
                <c:pt idx="8">
                  <c:v>Gestion de Suministros y activos fijos 
</c:v>
                </c:pt>
                <c:pt idx="9">
                  <c:v>Gestión de Talento Humano</c:v>
                </c:pt>
                <c:pt idx="10">
                  <c:v>Gestión del Talento Humano</c:v>
                </c:pt>
                <c:pt idx="11">
                  <c:v>Gestión documental</c:v>
                </c:pt>
                <c:pt idx="12">
                  <c:v>Gestion farmacéutica</c:v>
                </c:pt>
                <c:pt idx="13">
                  <c:v>Gestión farmacéutica</c:v>
                </c:pt>
                <c:pt idx="14">
                  <c:v>Gestion Financiera</c:v>
                </c:pt>
                <c:pt idx="15">
                  <c:v>Gestión Jurídica </c:v>
                </c:pt>
                <c:pt idx="16">
                  <c:v>Gestión Mantenimiento</c:v>
                </c:pt>
                <c:pt idx="17">
                  <c:v>Gestión Quirúrgica</c:v>
                </c:pt>
                <c:pt idx="18">
                  <c:v>Gestión Suministros y Activos Fijos</c:v>
                </c:pt>
                <c:pt idx="19">
                  <c:v>Gestion tecnológica</c:v>
                </c:pt>
                <c:pt idx="20">
                  <c:v>Gestión tecnológica</c:v>
                </c:pt>
                <c:pt idx="21">
                  <c:v>QHSE</c:v>
                </c:pt>
                <c:pt idx="22">
                  <c:v>Sistema de informacion  y Atencion del usuario</c:v>
                </c:pt>
                <c:pt idx="23">
                  <c:v>Sistemas</c:v>
                </c:pt>
                <c:pt idx="24">
                  <c:v>Tesoreria</c:v>
                </c:pt>
              </c:strCache>
            </c:strRef>
          </c:cat>
          <c:val>
            <c:numRef>
              <c:f>Hoja2!$C$56:$C$80</c:f>
              <c:numCache>
                <c:formatCode>General</c:formatCode>
                <c:ptCount val="25"/>
                <c:pt idx="0">
                  <c:v>2</c:v>
                </c:pt>
                <c:pt idx="1">
                  <c:v>3</c:v>
                </c:pt>
                <c:pt idx="2">
                  <c:v>1</c:v>
                </c:pt>
                <c:pt idx="3">
                  <c:v>1</c:v>
                </c:pt>
                <c:pt idx="4">
                  <c:v>1</c:v>
                </c:pt>
                <c:pt idx="5">
                  <c:v>1</c:v>
                </c:pt>
                <c:pt idx="6">
                  <c:v>4</c:v>
                </c:pt>
                <c:pt idx="7">
                  <c:v>1</c:v>
                </c:pt>
                <c:pt idx="8">
                  <c:v>1</c:v>
                </c:pt>
                <c:pt idx="9">
                  <c:v>2</c:v>
                </c:pt>
                <c:pt idx="10">
                  <c:v>2</c:v>
                </c:pt>
                <c:pt idx="11">
                  <c:v>1</c:v>
                </c:pt>
                <c:pt idx="12">
                  <c:v>2</c:v>
                </c:pt>
                <c:pt idx="13">
                  <c:v>1</c:v>
                </c:pt>
                <c:pt idx="14">
                  <c:v>1</c:v>
                </c:pt>
                <c:pt idx="15">
                  <c:v>1</c:v>
                </c:pt>
                <c:pt idx="16">
                  <c:v>1</c:v>
                </c:pt>
                <c:pt idx="17">
                  <c:v>1</c:v>
                </c:pt>
                <c:pt idx="18">
                  <c:v>1</c:v>
                </c:pt>
                <c:pt idx="19">
                  <c:v>1</c:v>
                </c:pt>
                <c:pt idx="20">
                  <c:v>1</c:v>
                </c:pt>
                <c:pt idx="21">
                  <c:v>1</c:v>
                </c:pt>
                <c:pt idx="22">
                  <c:v>1</c:v>
                </c:pt>
                <c:pt idx="23">
                  <c:v>3</c:v>
                </c:pt>
                <c:pt idx="24">
                  <c:v>3</c:v>
                </c:pt>
              </c:numCache>
            </c:numRef>
          </c:val>
          <c:extLst>
            <c:ext xmlns:c16="http://schemas.microsoft.com/office/drawing/2014/chart" uri="{C3380CC4-5D6E-409C-BE32-E72D297353CC}">
              <c16:uniqueId val="{00000000-5CD7-46CE-814D-2B1CF5B99CA1}"/>
            </c:ext>
          </c:extLst>
        </c:ser>
        <c:dLbls>
          <c:showLegendKey val="0"/>
          <c:showVal val="1"/>
          <c:showCatName val="0"/>
          <c:showSerName val="0"/>
          <c:showPercent val="0"/>
          <c:showBubbleSize val="0"/>
        </c:dLbls>
        <c:gapWidth val="65"/>
        <c:shape val="box"/>
        <c:axId val="948531008"/>
        <c:axId val="1066383408"/>
        <c:axId val="0"/>
      </c:bar3DChart>
      <c:catAx>
        <c:axId val="948531008"/>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CO"/>
          </a:p>
        </c:txPr>
        <c:crossAx val="1066383408"/>
        <c:crosses val="autoZero"/>
        <c:auto val="1"/>
        <c:lblAlgn val="ctr"/>
        <c:lblOffset val="100"/>
        <c:noMultiLvlLbl val="0"/>
      </c:catAx>
      <c:valAx>
        <c:axId val="1066383408"/>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CO"/>
          </a:p>
        </c:txPr>
        <c:crossAx val="948531008"/>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38</xdr:col>
      <xdr:colOff>1035844</xdr:colOff>
      <xdr:row>1</xdr:row>
      <xdr:rowOff>57831</xdr:rowOff>
    </xdr:from>
    <xdr:to>
      <xdr:col>39</xdr:col>
      <xdr:colOff>680357</xdr:colOff>
      <xdr:row>2</xdr:row>
      <xdr:rowOff>255864</xdr:rowOff>
    </xdr:to>
    <xdr:pic>
      <xdr:nvPicPr>
        <xdr:cNvPr id="2" name="Imagen 8">
          <a:extLst>
            <a:ext uri="{FF2B5EF4-FFF2-40B4-BE49-F238E27FC236}">
              <a16:creationId xmlns:a16="http://schemas.microsoft.com/office/drawing/2014/main" id="{BB70176D-3F59-4650-A3E8-0CB848BCE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20294"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44</xdr:col>
      <xdr:colOff>683419</xdr:colOff>
      <xdr:row>1</xdr:row>
      <xdr:rowOff>57831</xdr:rowOff>
    </xdr:from>
    <xdr:to>
      <xdr:col>44</xdr:col>
      <xdr:colOff>1489982</xdr:colOff>
      <xdr:row>2</xdr:row>
      <xdr:rowOff>255864</xdr:rowOff>
    </xdr:to>
    <xdr:pic>
      <xdr:nvPicPr>
        <xdr:cNvPr id="3" name="Imagen 8">
          <a:extLst>
            <a:ext uri="{FF2B5EF4-FFF2-40B4-BE49-F238E27FC236}">
              <a16:creationId xmlns:a16="http://schemas.microsoft.com/office/drawing/2014/main" id="{AA236C28-3D33-41F7-A8D2-68252627BB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092844" y="219756"/>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535782</xdr:colOff>
      <xdr:row>1</xdr:row>
      <xdr:rowOff>45926</xdr:rowOff>
    </xdr:from>
    <xdr:to>
      <xdr:col>43</xdr:col>
      <xdr:colOff>73138</xdr:colOff>
      <xdr:row>2</xdr:row>
      <xdr:rowOff>243959</xdr:rowOff>
    </xdr:to>
    <xdr:pic>
      <xdr:nvPicPr>
        <xdr:cNvPr id="2" name="Imagen 8">
          <a:extLst>
            <a:ext uri="{FF2B5EF4-FFF2-40B4-BE49-F238E27FC236}">
              <a16:creationId xmlns:a16="http://schemas.microsoft.com/office/drawing/2014/main" id="{CA16429E-2B60-487D-86A6-9B404DEF4E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589157" y="450739"/>
          <a:ext cx="716075" cy="507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157691</xdr:colOff>
      <xdr:row>40</xdr:row>
      <xdr:rowOff>66145</xdr:rowOff>
    </xdr:from>
    <xdr:to>
      <xdr:col>8</xdr:col>
      <xdr:colOff>688975</xdr:colOff>
      <xdr:row>44</xdr:row>
      <xdr:rowOff>520170</xdr:rowOff>
    </xdr:to>
    <xdr:graphicFrame macro="">
      <xdr:nvGraphicFramePr>
        <xdr:cNvPr id="2" name="Gráfico 1">
          <a:extLst>
            <a:ext uri="{FF2B5EF4-FFF2-40B4-BE49-F238E27FC236}">
              <a16:creationId xmlns:a16="http://schemas.microsoft.com/office/drawing/2014/main" id="{F045B11B-3B80-DA67-0503-8DB52FEBDDC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571499</xdr:colOff>
      <xdr:row>46</xdr:row>
      <xdr:rowOff>332316</xdr:rowOff>
    </xdr:from>
    <xdr:to>
      <xdr:col>13</xdr:col>
      <xdr:colOff>222249</xdr:colOff>
      <xdr:row>54</xdr:row>
      <xdr:rowOff>465667</xdr:rowOff>
    </xdr:to>
    <xdr:graphicFrame macro="">
      <xdr:nvGraphicFramePr>
        <xdr:cNvPr id="4" name="Gráfico 3">
          <a:extLst>
            <a:ext uri="{FF2B5EF4-FFF2-40B4-BE49-F238E27FC236}">
              <a16:creationId xmlns:a16="http://schemas.microsoft.com/office/drawing/2014/main" id="{27A990F4-8BE8-B430-B7F5-50DAD0ED8EC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470957</xdr:colOff>
      <xdr:row>53</xdr:row>
      <xdr:rowOff>543983</xdr:rowOff>
    </xdr:from>
    <xdr:to>
      <xdr:col>10</xdr:col>
      <xdr:colOff>222250</xdr:colOff>
      <xdr:row>65</xdr:row>
      <xdr:rowOff>529166</xdr:rowOff>
    </xdr:to>
    <xdr:graphicFrame macro="">
      <xdr:nvGraphicFramePr>
        <xdr:cNvPr id="7" name="Gráfico 6">
          <a:extLst>
            <a:ext uri="{FF2B5EF4-FFF2-40B4-BE49-F238E27FC236}">
              <a16:creationId xmlns:a16="http://schemas.microsoft.com/office/drawing/2014/main" id="{B0930D4C-4451-103A-3EE9-519AA3502B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323850</xdr:colOff>
      <xdr:row>1</xdr:row>
      <xdr:rowOff>38100</xdr:rowOff>
    </xdr:from>
    <xdr:to>
      <xdr:col>7</xdr:col>
      <xdr:colOff>323850</xdr:colOff>
      <xdr:row>1</xdr:row>
      <xdr:rowOff>333375</xdr:rowOff>
    </xdr:to>
    <xdr:pic>
      <xdr:nvPicPr>
        <xdr:cNvPr id="3" name="21 Imagen" descr="C:\Users\GDOCUMENTAL01\AppData\Local\Microsoft\Windows\Temporary Internet Files\Content.Outlook\76P9MKH1\LOGO FORMATO JPG.jpg">
          <a:extLst>
            <a:ext uri="{FF2B5EF4-FFF2-40B4-BE49-F238E27FC236}">
              <a16:creationId xmlns:a16="http://schemas.microsoft.com/office/drawing/2014/main" id="{0B1E1956-9E7E-49B5-84F9-53AB87627FE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na Maria Patarroyo Parra" refreshedDate="45358.394773611108" createdVersion="8" refreshedVersion="8" minRefreshableVersion="3" recordCount="38" xr:uid="{F0794F75-ED6D-4184-8512-762B34BB4155}">
  <cacheSource type="worksheet">
    <worksheetSource ref="B2:I40" sheet="Hoja2"/>
  </cacheSource>
  <cacheFields count="8">
    <cacheField name="Proceso" numFmtId="0">
      <sharedItems containsBlank="1"/>
    </cacheField>
    <cacheField name="Subproceso" numFmtId="0">
      <sharedItems count="25">
        <s v="Control interno"/>
        <s v="Gestión Suministros y Activos Fijos"/>
        <s v="Gestión tecnológica"/>
        <s v="Gestión de contratación"/>
        <s v="Tesoreria"/>
        <s v="Auditoria Cuentas Médicas"/>
        <s v="Facturación"/>
        <s v="Cartera"/>
        <s v="Gestión documental"/>
        <s v="Gestión Jurídica "/>
        <s v="Gestión Mantenimiento"/>
        <s v="Sistemas"/>
        <s v="QHSE"/>
        <s v="Gestión del Talento Humano"/>
        <s v="Consulta Externa_x000a_Apoyo Diagnóstico y compementación Terapéutica"/>
        <s v="Gestión farmacéutica"/>
        <s v="Gestión Quirúrgica"/>
        <s v="Gestion de Suministros y activos fijos _x000a_"/>
        <s v="Gestión de Talento Humano"/>
        <s v="Gestion de investigacion e innovacion"/>
        <s v="Gestion Financiera"/>
        <s v="Gestion farmacéutica"/>
        <s v="Gestion tecnológica"/>
        <s v="Sistema de informacion  y Atencion del usuario"/>
        <s v="Gestion Comercial"/>
      </sharedItems>
    </cacheField>
    <cacheField name="No. DEL RIESGO" numFmtId="0">
      <sharedItems containsSemiMixedTypes="0" containsString="0" containsNumber="1" containsInteger="1" minValue="1" maxValue="38"/>
    </cacheField>
    <cacheField name="Descripción del Riesgo" numFmtId="0">
      <sharedItems longText="1"/>
    </cacheField>
    <cacheField name="Tipo de Riesgo" numFmtId="0">
      <sharedItems containsBlank="1" count="6">
        <s v="Corrupción"/>
        <s v="Opacidad"/>
        <s v="Fraude"/>
        <s v="Soborno"/>
        <m u="1"/>
        <s v="Corrupción " u="1"/>
      </sharedItems>
    </cacheField>
    <cacheField name="Categoria del Riesgo" numFmtId="0">
      <sharedItems/>
    </cacheField>
    <cacheField name="Zona de Riesgo Inherente" numFmtId="0">
      <sharedItems/>
    </cacheField>
    <cacheField name="Zona de Riesgo Residual"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
  <r>
    <s v="CONTROL INTERNO"/>
    <x v="0"/>
    <n v="1"/>
    <s v="Posibilidad de Sanciones, pérdida de credibilidad y confiabilidad en los informes de control interno por Manipulación en la Gestión de las auditorías con el fin de beneficiar o desfavorecer a un Proceso y/o Subproceso de la Entidad."/>
    <x v="0"/>
    <s v="SICOF_x000a_Operacional"/>
    <s v="Alto"/>
    <s v="Alto"/>
  </r>
  <r>
    <s v="GESTIÓN DE SUMINISTROS Y ACTIVOS FIJOS"/>
    <x v="1"/>
    <n v="2"/>
    <s v="Posibilidad de incumplimiento de necesidades de la entidad debido al favorecimiento por la aceptación de bienes e insumos que no cumplan lo establecido contractualmente."/>
    <x v="0"/>
    <s v="SICOF_x000a_Operacional"/>
    <s v="Alto"/>
    <s v="Alto"/>
  </r>
  <r>
    <s v="GESTION TECNOLOGICA"/>
    <x v="2"/>
    <n v="3"/>
    <s v="Posibilidad detrimento patrimonial por adquisición de equipos médicos de baja calidad  debido al favorecimiento en la emisión de Conceptos Técnicos y Certificaciones en la Contratación asociada a la adquisición  de Equipos Médicos, con beneficio lucrativo propio."/>
    <x v="0"/>
    <s v="SICOF_x000a_Operacional"/>
    <s v="Alto"/>
    <s v="Alto"/>
  </r>
  <r>
    <s v="GESTIÓN DE CONTRATACIÓN"/>
    <x v="3"/>
    <n v="4"/>
    <s v="Etapa de Selección: Posibilidad de investigaciones y sanciones disciplinarias, penales y fiscales debido a la vulneracion a principios de la contratacion pública a favor de un tercero en la selección del contratista"/>
    <x v="0"/>
    <s v="SICOF_x000a_Operacional"/>
    <s v="Extremo"/>
    <s v="Extremo"/>
  </r>
  <r>
    <m/>
    <x v="3"/>
    <n v="5"/>
    <s v="Etapa de Ejecución: _x000a_Posibilidad de investigaciones de carácter penal debido al favorecimiento a un tercero en la aceptación de bienes y/o servicios que no cumplan con las condiciones tecnicas exigidas y/o las actividades del objeto contractual"/>
    <x v="0"/>
    <s v="SICOF_x000a_Operacional"/>
    <s v="Extremo"/>
    <s v="Extremo"/>
  </r>
  <r>
    <s v="GESTIÓN FINANCIERA"/>
    <x v="4"/>
    <n v="6"/>
    <s v="Posibilidad de Sanciones de los Entes de inspección vigilancia y control por la Exclusion del giro a proveedores y contratistas para presionar y obtener algun beneficio personal."/>
    <x v="0"/>
    <s v="SICOF_x000a_Operacional"/>
    <s v="Extremo"/>
    <s v="Extremo"/>
  </r>
  <r>
    <s v="GESTIÓN ADMINISTRATIVA"/>
    <x v="5"/>
    <n v="7"/>
    <s v="Posibilidad de Pérdida Recursos económicos de la Entidad y/o  Investigaciones y sanciones disciplinarias por recibir sobornos por aceptación de Glosa a favor de las entidades Responsables de Pago"/>
    <x v="0"/>
    <s v="SICOF_x000a_Operacional"/>
    <s v="Extremo"/>
    <s v="Extremo"/>
  </r>
  <r>
    <m/>
    <x v="6"/>
    <n v="8"/>
    <s v="Posibilidad de Pérdida de Recursos económicos de la Institución por NO facturar servicios prestados por interéses particulares"/>
    <x v="0"/>
    <s v="SICOF_x000a_Operacional"/>
    <s v="Extremo"/>
    <s v="Extremo"/>
  </r>
  <r>
    <m/>
    <x v="7"/>
    <n v="9"/>
    <s v="Posibilidad de pérdida de recursos debido a que los funcionarios de cartera puedan ser objeto de concusión en ejercicio de sus funciones, por parte de los responsables de pago"/>
    <x v="0"/>
    <s v="SICOF_x000a_Operacional"/>
    <s v="Alto"/>
    <s v="Alto"/>
  </r>
  <r>
    <s v="GESTIÓN DOCUMENTAL"/>
    <x v="8"/>
    <n v="10"/>
    <s v=" Posibilidad de  Investigaciones y sanciones disciplinarias y punitivas por Utilización indebida y sustracción de la información física  por parte del personal de la entidad, "/>
    <x v="0"/>
    <s v="SICOF_x000a_Operacional"/>
    <s v="Extremo"/>
    <s v="Extremo"/>
  </r>
  <r>
    <s v="GESTIÓN JURIDICA"/>
    <x v="9"/>
    <n v="11"/>
    <s v="Posibilidad de providencias en contra de la institución, por inefectivo seguimiento a procesos judiciales o favorecimiento a la parte demandante al ejercer una defensa judicial  "/>
    <x v="0"/>
    <s v="SICOF_x000a_Operacional"/>
    <s v="Alto"/>
    <s v="Alto"/>
  </r>
  <r>
    <s v="GESTIÓN DE MANTENIMIENTO"/>
    <x v="10"/>
    <n v="12"/>
    <s v="Posibilidad de Sanciones administrativas y disciplinarias por Favorecimiento a un tercero  en la emisión de Conceptos Técnicos en la Contratación asociada a la adquisición, mantenimiento de   infraestructura hospitalaria y  equipo industrial."/>
    <x v="0"/>
    <s v="SICOF_x000a_Operacional"/>
    <s v="Alto"/>
    <s v="Alto"/>
  </r>
  <r>
    <s v="GESTIÓN DE SISTEMAS DE INFORMACIÓN Y COMUNICACIONES"/>
    <x v="11"/>
    <n v="13"/>
    <s v="Posibilidad de Pérdida de recursos e imagen institucional debido a la alteración de la Información registrada en los Sistemas de información por parte de uno o más colaboradores del proceso en favorecimiento de un tercero."/>
    <x v="0"/>
    <s v="SICOF_x000a_Operacional"/>
    <s v="Alto"/>
    <s v="Alto"/>
  </r>
  <r>
    <s v="GESTIÓN QHSE"/>
    <x v="12"/>
    <n v="14"/>
    <s v="Posibilidad de Sanciones administrativas y disciplinarias por Favorecimiento a un tercero  en la emisión de Conceptos Técnicos en la Contratación asociada al proceso"/>
    <x v="0"/>
    <s v="SICOF_x000a_Operacional"/>
    <s v="Alto"/>
    <s v="Alto"/>
  </r>
  <r>
    <s v="GESTIÓN DE TALENTO HUMANO"/>
    <x v="13"/>
    <n v="15"/>
    <s v="Posibilidad de Investigaciones de los organismos de control, disciplinarias y sanciones pecuniarias por Favorecer a un aspirante en el acceso a un cargo  sin el lleno de requisitos legales (personal de planta, CPS, empresa Temporal y Tercerizados asistenciales)"/>
    <x v="0"/>
    <s v="SICOF_x000a_Operacional"/>
    <s v="Extremo"/>
    <s v="Extremo"/>
  </r>
  <r>
    <m/>
    <x v="13"/>
    <n v="16"/>
    <s v="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
    <x v="0"/>
    <s v="SICOF_x000a_Operacional"/>
    <s v="Alto"/>
    <s v="Alto"/>
  </r>
  <r>
    <s v="APOYO SERVICIOS DE SALUD"/>
    <x v="14"/>
    <n v="17"/>
    <s v="Posibilidad de afectación del servicio por favorecimiento a terceros en la evaluación técnica final en la contratación que conlleven a  investigaciones y sanciones disciplinarias "/>
    <x v="0"/>
    <s v="SICOF_x000a_Operacional"/>
    <s v="Extremo"/>
    <s v="Extremo"/>
  </r>
  <r>
    <s v="GESTIÓN FARMACÉUTICA"/>
    <x v="15"/>
    <n v="18"/>
    <s v="Posibilidad de Investigaciones y sanciones disciplinarias o  detrimento patrimonial debido al favorecimiento a terceros mediante la adquisición de medicamentos y dispositivos médicos "/>
    <x v="0"/>
    <s v="SICOF_x000a_Operacional"/>
    <s v="Extremo"/>
    <s v="Extremo"/>
  </r>
  <r>
    <s v="GESTIÓN QUIRURGICA"/>
    <x v="16"/>
    <n v="19"/>
    <s v="Posibilidad de afectación del servicio, Investigaciones y sanciones disciplinarias debido al favorecimiento a terceros mediante  la emisión de la evaluación técnica final en la contratación"/>
    <x v="0"/>
    <s v="SICOF_x000a_Operacional"/>
    <s v="Extremo"/>
    <s v="Extremo"/>
  </r>
  <r>
    <s v="GESTIÓN DE SUMINISTROS Y ACTIVOS FIJOS"/>
    <x v="17"/>
    <n v="20"/>
    <s v="Posible detrimento patrimonial por uso indebido de los bienes de consumo en favorecimientoa un tercero."/>
    <x v="0"/>
    <s v="SICOF_x000a_Operacional"/>
    <s v="Extremo"/>
    <s v="Extremo"/>
  </r>
  <r>
    <s v="GESTIÓN DE TALENTO HUMANO"/>
    <x v="18"/>
    <n v="21"/>
    <s v="posibilidda de trafico de influencias conflicto de intereses  (amistas o enemistad,  persona influyente) en el proceso de vinculacion de personal para favorecer un tercero"/>
    <x v="0"/>
    <s v="SICOF_x000a_Operacional"/>
    <s v="Extremo"/>
    <s v="Extremo"/>
  </r>
  <r>
    <m/>
    <x v="18"/>
    <n v="22"/>
    <s v="Posibilidad de investigaciones y sanciones disciplinarias por autorización de retiro parcial de cesantías sin el lleno de los requisitos previstos por ley para favorecer un tercero"/>
    <x v="0"/>
    <s v="SICOF_x000a_Operacional"/>
    <s v="Alto"/>
    <s v="Alto"/>
  </r>
  <r>
    <s v="GESTIÓN DE SISTEMAS DE INFORMACIÓN Y COMUNICACIONES"/>
    <x v="11"/>
    <n v="23"/>
    <s v="Posibilidad de Sanciones administrativas y disciplinarias por uso indebido de la informacion para obtener un beneficio particular."/>
    <x v="0"/>
    <s v="SICOF_x000a_Operacional"/>
    <s v="Extremo"/>
    <s v="Extremo"/>
  </r>
  <r>
    <m/>
    <x v="11"/>
    <n v="24"/>
    <s v="Posibilidad Investigaciones, sanciones administrativas, disciplinarias y detrimentro patrimonial por  ataques ciberneticos que modifiquen la informacion guardada  para obtener un beneficio particular."/>
    <x v="1"/>
    <s v="SICOF_x000a_Operacional"/>
    <s v="Extremo"/>
    <s v="Extremo"/>
  </r>
  <r>
    <s v="GESTIÓN DE INVESTIGACIÓN E INNOVACIÓN"/>
    <x v="19"/>
    <n v="25"/>
    <s v="Posibilidad de sanciones administrativas y disciplinarias por concentración de poder que puede generar prácticas no éticas o de conflictos de interés en investigaciones desarrolladas en el HUSRT para beneficio de un tercero"/>
    <x v="1"/>
    <s v="SICOF_x000a_Operacional"/>
    <s v="Moderado"/>
    <s v="Moderado"/>
  </r>
  <r>
    <s v="GESTIÓN FINANCIERA"/>
    <x v="20"/>
    <n v="26"/>
    <s v="Posibilidad de  Investigaciones, sanciones administrativas y disciplinarias por presentar información contable y financiera no fidedigna por falencia en la calidad de información y para benecifiar un tercero"/>
    <x v="1"/>
    <s v="SICOF_x000a_Operacional"/>
    <s v="Extremo"/>
    <s v="Extremo"/>
  </r>
  <r>
    <s v="GESTIÓN FARMACÉUTICA"/>
    <x v="21"/>
    <n v="27"/>
    <s v="Posibilidad de Investigaciones, sanciones administrativas, disciplinarias y afectación economica por hurto o perdida de medicamentos y dispositivos medicos con alto valor comercial en el servicio farmaceutico derivados de falta de principos y valores insitucionales del personal del servicio farmaceutico."/>
    <x v="2"/>
    <s v="SICOF_x000a_Operacional"/>
    <s v="Extremo"/>
    <s v="Extremo"/>
  </r>
  <r>
    <m/>
    <x v="21"/>
    <n v="28"/>
    <s v="Posibilidad de Investigaciones, sanciones administrativas, disciplinarias y afectación economica por hurto o perdida de medicamentos y dispositivos medicos  de los carro de paro derivados de falta de principos y valores insitucionales del personal responsable"/>
    <x v="2"/>
    <s v="SICOF_x000a_Operacional"/>
    <s v="Extremo"/>
    <s v="Extremo"/>
  </r>
  <r>
    <s v="GESTIÓN TECNOLÓGICA"/>
    <x v="22"/>
    <n v="29"/>
    <s v="Posible afectación del servicio, Investigaciones y sanciones disciplinarias por  uso indebido y/o perdida de equipos biomedicos por intereses  personales_x000a_"/>
    <x v="2"/>
    <s v="SICOF_x000a_Operacional"/>
    <s v="Extremo"/>
    <s v="Extremo"/>
  </r>
  <r>
    <s v="GESTIÓN DE CONTRATACIÓN"/>
    <x v="3"/>
    <n v="30"/>
    <s v="Posibilidad de investigaciones y sanciones disciplinarias, penales y fiscales en la etapa de selección por recibir dádivas o beneficios a nombre propio o de terceros para emitir resultados de las evaluaciones distintos a la realidad, en contratos de convocatoria publica y requerimientos. "/>
    <x v="3"/>
    <s v="PTEE_x000a_Operacional"/>
    <s v="Extremo"/>
    <s v="Extremo"/>
  </r>
  <r>
    <m/>
    <x v="3"/>
    <n v="31"/>
    <s v="Posibilidad de investigaciones de carácter penal en la etapa de ejecución por recibir dádivas o beneficios a nombre propio o de terceros en la aceptación de bienes y/o servicios que no cumplan con las condiciones tecnicas exigidas y/o las actividades del objeto contractual."/>
    <x v="3"/>
    <s v="PTEE_x000a_Operacional"/>
    <s v="Alto"/>
    <s v="Alto"/>
  </r>
  <r>
    <s v="GESTIÓN FINANCIERA"/>
    <x v="4"/>
    <n v="32"/>
    <s v="Posibilidad de Investigaciones y sanciones disciplinarias y economicas  por recibir o solicitar cualquier dádiva o beneficio a nombre propio o de terceros para agilizar o demorar el pago."/>
    <x v="3"/>
    <s v="PTEE_x000a_Operacional"/>
    <s v="Moderado"/>
    <m/>
  </r>
  <r>
    <m/>
    <x v="4"/>
    <n v="33"/>
    <s v="Posibilidad de Investigaciones y sanciones disciplinarias y economicas  por recibir o solicitar cualquier dádiva o beneficio a nombre propio o de terceros para efectuar un doble pago al mismo contratista. "/>
    <x v="3"/>
    <s v="PTEE_x000a_Operacional"/>
    <s v="Extremo"/>
    <m/>
  </r>
  <r>
    <s v="GESTIÓN ADMINISTRATIVA"/>
    <x v="5"/>
    <n v="34"/>
    <s v="Posibilidad de Pérdida Recursos económicos de la Entidad y/o  Investigaciones y sanciones disciplinarias por recibir dádivas o beneficios a nombre propio o de terceros por aceptación de Glosas a favor de las entidades Responsables de Pago"/>
    <x v="3"/>
    <s v="PTEE_x000a_Operacional"/>
    <s v="Alto"/>
    <s v="Alto"/>
  </r>
  <r>
    <m/>
    <x v="7"/>
    <n v="35"/>
    <s v="Posibilidad de pérdida de recursos debido a que los funcionarios de cartera pueden recibir dádivas o beneficios a nombre propio o de terceros  en ejercicio de sus funciones, por parte de los responsables de pago."/>
    <x v="3"/>
    <s v="PTEE_x000a_Operacional"/>
    <s v="Alto"/>
    <s v="Alto"/>
  </r>
  <r>
    <m/>
    <x v="7"/>
    <n v="36"/>
    <s v="Posibilidad de pérdida de recursos debido a que los funcionarios de cartera puedan ser objeto de concusión en ejercicio de sus funciones, por parte de los responsables de pago"/>
    <x v="3"/>
    <s v="PTEE_x000a_Operacional"/>
    <s v="Alto"/>
    <s v="Alto"/>
  </r>
  <r>
    <s v="SISTEMA DE INFORMACION Y ATENCION AL USUARIO"/>
    <x v="23"/>
    <n v="37"/>
    <s v=" Posibilidad de Investigaciones, sanciones administrativas, disciplinarias por recibir cualquier dádiva o beneficio a nombre propio o de terceros por omitir la gestión de PQR y reclamos realizados por alguna parte interesada"/>
    <x v="3"/>
    <s v="PTEE_x000a_Operacional"/>
    <s v="Alto"/>
    <s v="Alto"/>
  </r>
  <r>
    <s v="GESTIÓN ADMINISTRATIVA"/>
    <x v="24"/>
    <n v="38"/>
    <s v="Posibilidad de recibir cualquier dádiva o beneficio para celebrar acuerdos de voluntades con determinadas personas juridicas sin que  cumpla con los requisitos minimos para su selección ley 1438 de 2011 y decreto 441 de 2022."/>
    <x v="3"/>
    <s v="PTEE_x000a_Operacional"/>
    <s v="Alto"/>
    <s v="Alt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B6038E8-6053-4EB1-90FD-7420FB265C3D}" name="TablaDinámica5" cacheId="4"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chartFormat="6">
  <location ref="A3:B29" firstHeaderRow="1" firstDataRow="1" firstDataCol="1"/>
  <pivotFields count="8">
    <pivotField showAll="0"/>
    <pivotField axis="axisRow" showAll="0">
      <items count="26">
        <item x="5"/>
        <item x="7"/>
        <item x="14"/>
        <item x="0"/>
        <item x="6"/>
        <item x="24"/>
        <item x="3"/>
        <item x="19"/>
        <item x="17"/>
        <item x="18"/>
        <item x="13"/>
        <item x="8"/>
        <item x="21"/>
        <item x="15"/>
        <item x="20"/>
        <item x="9"/>
        <item x="10"/>
        <item x="16"/>
        <item x="1"/>
        <item x="22"/>
        <item x="2"/>
        <item x="12"/>
        <item x="23"/>
        <item x="11"/>
        <item x="4"/>
        <item t="default"/>
      </items>
    </pivotField>
    <pivotField showAll="0"/>
    <pivotField dataField="1" showAll="0"/>
    <pivotField showAll="0">
      <items count="7">
        <item x="0"/>
        <item m="1" x="5"/>
        <item x="2"/>
        <item x="1"/>
        <item x="3"/>
        <item m="1" x="4"/>
        <item t="default"/>
      </items>
    </pivotField>
    <pivotField showAll="0"/>
    <pivotField showAll="0"/>
    <pivotField showAll="0"/>
  </pivotFields>
  <rowFields count="1">
    <field x="1"/>
  </rowFields>
  <rowItems count="26">
    <i>
      <x/>
    </i>
    <i>
      <x v="1"/>
    </i>
    <i>
      <x v="2"/>
    </i>
    <i>
      <x v="3"/>
    </i>
    <i>
      <x v="4"/>
    </i>
    <i>
      <x v="5"/>
    </i>
    <i>
      <x v="6"/>
    </i>
    <i>
      <x v="7"/>
    </i>
    <i>
      <x v="8"/>
    </i>
    <i>
      <x v="9"/>
    </i>
    <i>
      <x v="10"/>
    </i>
    <i>
      <x v="11"/>
    </i>
    <i>
      <x v="12"/>
    </i>
    <i>
      <x v="13"/>
    </i>
    <i>
      <x v="14"/>
    </i>
    <i>
      <x v="15"/>
    </i>
    <i>
      <x v="16"/>
    </i>
    <i>
      <x v="17"/>
    </i>
    <i>
      <x v="18"/>
    </i>
    <i>
      <x v="19"/>
    </i>
    <i>
      <x v="20"/>
    </i>
    <i>
      <x v="21"/>
    </i>
    <i>
      <x v="22"/>
    </i>
    <i>
      <x v="23"/>
    </i>
    <i>
      <x v="24"/>
    </i>
    <i t="grand">
      <x/>
    </i>
  </rowItems>
  <colItems count="1">
    <i/>
  </colItems>
  <dataFields count="1">
    <dataField name="Cuenta de Descripción del Riesgo" fld="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15093-DE0A-43EA-B60B-57FF66680D06}">
  <dimension ref="A2:BV12"/>
  <sheetViews>
    <sheetView topLeftCell="F1" zoomScale="80" zoomScaleNormal="80" workbookViewId="0">
      <selection activeCell="F4" sqref="F4:AQ4"/>
    </sheetView>
  </sheetViews>
  <sheetFormatPr baseColWidth="10" defaultColWidth="11.42578125" defaultRowHeight="12.75" x14ac:dyDescent="0.2"/>
  <cols>
    <col min="1" max="1" width="5.140625" style="5" customWidth="1"/>
    <col min="2" max="2" width="20.5703125" style="8" customWidth="1"/>
    <col min="3" max="3" width="26.140625" style="8" customWidth="1"/>
    <col min="4" max="4" width="24.140625" style="8" customWidth="1"/>
    <col min="5" max="5" width="29.5703125" style="8" customWidth="1"/>
    <col min="6" max="6" width="38" style="5" customWidth="1"/>
    <col min="7" max="7" width="53" style="5" customWidth="1"/>
    <col min="8" max="8" width="30.7109375" style="5" customWidth="1"/>
    <col min="9" max="9" width="32.140625" style="5" customWidth="1"/>
    <col min="10" max="10" width="27.42578125" style="72" customWidth="1"/>
    <col min="11" max="11" width="38.28515625" style="72" customWidth="1"/>
    <col min="12" max="12" width="48.140625" style="72" customWidth="1"/>
    <col min="13" max="15" width="28.7109375" style="72" customWidth="1"/>
    <col min="16" max="16" width="36.140625" style="72" customWidth="1"/>
    <col min="17" max="17" width="16.28515625" style="73" customWidth="1"/>
    <col min="18" max="18" width="32.7109375" style="5" customWidth="1"/>
    <col min="19" max="19" width="20.28515625" style="74" customWidth="1"/>
    <col min="20" max="20" width="19.7109375" style="5" customWidth="1"/>
    <col min="21" max="21" width="22.5703125" style="74" customWidth="1"/>
    <col min="22" max="22" width="18.42578125" style="5" customWidth="1"/>
    <col min="23" max="23" width="6" style="8" customWidth="1"/>
    <col min="24" max="24" width="57.42578125" style="5" customWidth="1"/>
    <col min="25" max="25" width="17.28515625" style="5" customWidth="1"/>
    <col min="26" max="26" width="27.7109375" style="5" customWidth="1"/>
    <col min="27" max="28" width="23.5703125" style="5" customWidth="1"/>
    <col min="29" max="29" width="21.85546875" style="5" customWidth="1"/>
    <col min="30" max="30" width="22.28515625" style="5" customWidth="1"/>
    <col min="31" max="31" width="24.7109375" style="5" customWidth="1"/>
    <col min="32" max="32" width="31" style="5" bestFit="1" customWidth="1"/>
    <col min="33" max="33" width="18.28515625" style="5" customWidth="1"/>
    <col min="34" max="34" width="16.28515625" style="5" customWidth="1"/>
    <col min="35" max="35" width="20.42578125" style="5" customWidth="1"/>
    <col min="36" max="36" width="21.5703125" style="5" customWidth="1"/>
    <col min="37" max="37" width="16.85546875" style="5" customWidth="1"/>
    <col min="38" max="38" width="20.85546875" style="5" customWidth="1"/>
    <col min="39" max="39" width="20.42578125" style="5" customWidth="1"/>
    <col min="40" max="40" width="33.7109375" style="5" customWidth="1"/>
    <col min="41" max="41" width="29.85546875" style="5" customWidth="1"/>
    <col min="42" max="42" width="19.5703125" style="5" customWidth="1"/>
    <col min="43" max="43" width="18.85546875" style="5" customWidth="1"/>
    <col min="44" max="44" width="17.42578125" style="5" customWidth="1"/>
    <col min="45" max="45" width="25.7109375" style="5" customWidth="1"/>
    <col min="46" max="46" width="23" style="5" customWidth="1"/>
    <col min="47" max="16384" width="11.42578125" style="5"/>
  </cols>
  <sheetData>
    <row r="2" spans="1:74" ht="16.5" customHeight="1" x14ac:dyDescent="0.2">
      <c r="B2" s="223" t="s">
        <v>0</v>
      </c>
      <c r="C2" s="223"/>
      <c r="D2" s="223"/>
      <c r="E2" s="223"/>
      <c r="F2" s="224" t="s">
        <v>1</v>
      </c>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BG2" s="4"/>
      <c r="BH2" s="4"/>
      <c r="BI2" s="4"/>
      <c r="BJ2" s="4"/>
      <c r="BK2" s="4"/>
      <c r="BL2" s="4"/>
      <c r="BM2" s="4"/>
      <c r="BN2" s="4"/>
      <c r="BO2" s="4"/>
      <c r="BP2" s="4"/>
      <c r="BQ2" s="4"/>
      <c r="BR2" s="4"/>
      <c r="BS2" s="4"/>
      <c r="BT2" s="4"/>
      <c r="BU2" s="4"/>
    </row>
    <row r="3" spans="1:74" ht="24" customHeight="1" x14ac:dyDescent="0.2">
      <c r="B3" s="223"/>
      <c r="C3" s="223"/>
      <c r="D3" s="223"/>
      <c r="E3" s="223"/>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4"/>
      <c r="AI3" s="224"/>
      <c r="AJ3" s="224"/>
      <c r="AK3" s="224"/>
      <c r="AL3" s="224"/>
      <c r="AM3" s="224"/>
      <c r="AN3" s="224"/>
      <c r="AO3" s="224"/>
      <c r="AP3" s="224"/>
      <c r="AQ3" s="224"/>
      <c r="AR3" s="224"/>
      <c r="AS3" s="224"/>
      <c r="AT3" s="224"/>
      <c r="BG3" s="4"/>
      <c r="BH3" s="4"/>
      <c r="BI3" s="4"/>
      <c r="BJ3" s="4"/>
      <c r="BK3" s="4"/>
      <c r="BL3" s="4"/>
      <c r="BM3" s="4"/>
      <c r="BN3" s="4"/>
      <c r="BO3" s="4"/>
      <c r="BP3" s="4"/>
      <c r="BQ3" s="4"/>
      <c r="BR3" s="4"/>
      <c r="BS3" s="4"/>
      <c r="BT3" s="4"/>
      <c r="BU3" s="4"/>
    </row>
    <row r="4" spans="1:74" ht="36" customHeight="1" x14ac:dyDescent="0.2">
      <c r="B4" s="225" t="s">
        <v>2</v>
      </c>
      <c r="C4" s="225"/>
      <c r="D4" s="225"/>
      <c r="E4" s="225"/>
      <c r="F4" s="224" t="s">
        <v>3</v>
      </c>
      <c r="G4" s="224"/>
      <c r="H4" s="224"/>
      <c r="I4" s="224"/>
      <c r="J4" s="224"/>
      <c r="K4" s="224"/>
      <c r="L4" s="224"/>
      <c r="M4" s="224"/>
      <c r="N4" s="224"/>
      <c r="O4" s="224"/>
      <c r="P4" s="224"/>
      <c r="Q4" s="224"/>
      <c r="R4" s="224"/>
      <c r="S4" s="224"/>
      <c r="T4" s="224"/>
      <c r="U4" s="224"/>
      <c r="V4" s="224"/>
      <c r="W4" s="224"/>
      <c r="X4" s="224"/>
      <c r="Y4" s="224"/>
      <c r="Z4" s="224"/>
      <c r="AA4" s="224"/>
      <c r="AB4" s="224"/>
      <c r="AC4" s="224"/>
      <c r="AD4" s="224"/>
      <c r="AE4" s="224"/>
      <c r="AF4" s="224"/>
      <c r="AG4" s="224"/>
      <c r="AH4" s="224"/>
      <c r="AI4" s="224"/>
      <c r="AJ4" s="224"/>
      <c r="AK4" s="224"/>
      <c r="AL4" s="224"/>
      <c r="AM4" s="224"/>
      <c r="AN4" s="224"/>
      <c r="AO4" s="224"/>
      <c r="AP4" s="224"/>
      <c r="AQ4" s="224"/>
      <c r="AR4" s="226">
        <v>45470</v>
      </c>
      <c r="AS4" s="226"/>
      <c r="AT4" s="226"/>
      <c r="BG4" s="4"/>
      <c r="BH4" s="4"/>
      <c r="BI4" s="4"/>
      <c r="BJ4" s="4"/>
      <c r="BK4" s="4"/>
      <c r="BL4" s="4"/>
      <c r="BM4" s="4"/>
      <c r="BN4" s="4"/>
      <c r="BO4" s="4"/>
      <c r="BP4" s="4"/>
      <c r="BQ4" s="4"/>
      <c r="BR4" s="4"/>
      <c r="BS4" s="4"/>
      <c r="BT4" s="4"/>
      <c r="BU4" s="4"/>
    </row>
    <row r="6" spans="1:74" s="53" customFormat="1" ht="24" customHeight="1" x14ac:dyDescent="0.25">
      <c r="B6" s="269" t="s">
        <v>4</v>
      </c>
      <c r="C6" s="270"/>
      <c r="D6" s="270"/>
      <c r="E6" s="270"/>
      <c r="F6" s="270"/>
      <c r="G6" s="270"/>
      <c r="H6" s="270"/>
      <c r="I6" s="270"/>
      <c r="J6" s="270"/>
      <c r="K6" s="270"/>
      <c r="L6" s="270"/>
      <c r="M6" s="270"/>
      <c r="N6" s="270"/>
      <c r="O6" s="271"/>
      <c r="P6" s="227" t="s">
        <v>5</v>
      </c>
      <c r="Q6" s="228"/>
      <c r="R6" s="228"/>
      <c r="S6" s="228"/>
      <c r="T6" s="228"/>
      <c r="U6" s="228"/>
      <c r="V6" s="228"/>
      <c r="W6" s="229" t="s">
        <v>6</v>
      </c>
      <c r="X6" s="230"/>
      <c r="Y6" s="230"/>
      <c r="Z6" s="230"/>
      <c r="AA6" s="230"/>
      <c r="AB6" s="230"/>
      <c r="AC6" s="230"/>
      <c r="AD6" s="230"/>
      <c r="AE6" s="230"/>
      <c r="AF6" s="231"/>
      <c r="AG6" s="232" t="s">
        <v>7</v>
      </c>
      <c r="AH6" s="232"/>
      <c r="AI6" s="232"/>
      <c r="AJ6" s="232"/>
      <c r="AK6" s="232"/>
      <c r="AL6" s="232"/>
      <c r="AM6" s="233"/>
      <c r="AN6" s="233"/>
      <c r="AO6" s="234" t="s">
        <v>8</v>
      </c>
      <c r="AP6" s="234"/>
      <c r="AQ6" s="234"/>
      <c r="AR6" s="234"/>
      <c r="AS6" s="234"/>
      <c r="AT6" s="234"/>
    </row>
    <row r="7" spans="1:74" ht="15" customHeight="1" x14ac:dyDescent="0.2">
      <c r="B7" s="235" t="s">
        <v>9</v>
      </c>
      <c r="C7" s="235" t="s">
        <v>10</v>
      </c>
      <c r="D7" s="235" t="s">
        <v>11</v>
      </c>
      <c r="E7" s="235" t="s">
        <v>12</v>
      </c>
      <c r="F7" s="237" t="s">
        <v>13</v>
      </c>
      <c r="G7" s="237" t="s">
        <v>14</v>
      </c>
      <c r="H7" s="241" t="s">
        <v>15</v>
      </c>
      <c r="I7" s="241" t="s">
        <v>16</v>
      </c>
      <c r="J7" s="241" t="s">
        <v>17</v>
      </c>
      <c r="K7" s="241" t="s">
        <v>18</v>
      </c>
      <c r="L7" s="241" t="s">
        <v>19</v>
      </c>
      <c r="M7" s="235" t="s">
        <v>20</v>
      </c>
      <c r="N7" s="242" t="s">
        <v>21</v>
      </c>
      <c r="O7" s="281" t="s">
        <v>22</v>
      </c>
      <c r="P7" s="243" t="s">
        <v>23</v>
      </c>
      <c r="Q7" s="244"/>
      <c r="R7" s="243" t="s">
        <v>21</v>
      </c>
      <c r="S7" s="244"/>
      <c r="T7" s="244"/>
      <c r="U7" s="243" t="s">
        <v>24</v>
      </c>
      <c r="V7" s="247"/>
      <c r="W7" s="249" t="s">
        <v>25</v>
      </c>
      <c r="X7" s="239" t="s">
        <v>26</v>
      </c>
      <c r="Y7" s="239" t="s">
        <v>27</v>
      </c>
      <c r="Z7" s="253" t="s">
        <v>28</v>
      </c>
      <c r="AA7" s="254"/>
      <c r="AB7" s="254"/>
      <c r="AC7" s="254"/>
      <c r="AD7" s="254"/>
      <c r="AE7" s="254"/>
      <c r="AF7" s="255"/>
      <c r="AG7" s="256" t="s">
        <v>23</v>
      </c>
      <c r="AH7" s="257"/>
      <c r="AI7" s="256" t="s">
        <v>21</v>
      </c>
      <c r="AJ7" s="257"/>
      <c r="AK7" s="260" t="s">
        <v>29</v>
      </c>
      <c r="AL7" s="260" t="s">
        <v>30</v>
      </c>
      <c r="AM7" s="260" t="s">
        <v>31</v>
      </c>
      <c r="AN7" s="268" t="s">
        <v>32</v>
      </c>
      <c r="AO7" s="251" t="s">
        <v>8</v>
      </c>
      <c r="AP7" s="251" t="s">
        <v>33</v>
      </c>
      <c r="AQ7" s="251" t="s">
        <v>34</v>
      </c>
      <c r="AR7" s="251" t="s">
        <v>35</v>
      </c>
      <c r="AS7" s="251" t="s">
        <v>36</v>
      </c>
      <c r="AT7" s="251" t="s">
        <v>37</v>
      </c>
    </row>
    <row r="8" spans="1:74" ht="66" customHeight="1" x14ac:dyDescent="0.2">
      <c r="B8" s="236"/>
      <c r="C8" s="236"/>
      <c r="D8" s="236"/>
      <c r="E8" s="236"/>
      <c r="F8" s="238"/>
      <c r="G8" s="238"/>
      <c r="H8" s="235"/>
      <c r="I8" s="235"/>
      <c r="J8" s="235"/>
      <c r="K8" s="235"/>
      <c r="L8" s="235"/>
      <c r="M8" s="236"/>
      <c r="N8" s="242"/>
      <c r="O8" s="281"/>
      <c r="P8" s="245"/>
      <c r="Q8" s="246"/>
      <c r="R8" s="245"/>
      <c r="S8" s="246"/>
      <c r="T8" s="246"/>
      <c r="U8" s="245"/>
      <c r="V8" s="248"/>
      <c r="W8" s="250"/>
      <c r="X8" s="240"/>
      <c r="Y8" s="240"/>
      <c r="Z8" s="66" t="s">
        <v>38</v>
      </c>
      <c r="AA8" s="66" t="s">
        <v>39</v>
      </c>
      <c r="AB8" s="66" t="s">
        <v>40</v>
      </c>
      <c r="AC8" s="66" t="s">
        <v>41</v>
      </c>
      <c r="AD8" s="66" t="s">
        <v>42</v>
      </c>
      <c r="AE8" s="66" t="s">
        <v>43</v>
      </c>
      <c r="AF8" s="66" t="s">
        <v>44</v>
      </c>
      <c r="AG8" s="258"/>
      <c r="AH8" s="259"/>
      <c r="AI8" s="258"/>
      <c r="AJ8" s="259"/>
      <c r="AK8" s="261"/>
      <c r="AL8" s="261"/>
      <c r="AM8" s="261"/>
      <c r="AN8" s="256"/>
      <c r="AO8" s="252"/>
      <c r="AP8" s="252"/>
      <c r="AQ8" s="252"/>
      <c r="AR8" s="252"/>
      <c r="AS8" s="252"/>
      <c r="AT8" s="252"/>
    </row>
    <row r="9" spans="1:74" ht="409.6" customHeight="1" x14ac:dyDescent="0.2">
      <c r="B9" s="179" t="s">
        <v>45</v>
      </c>
      <c r="C9" s="67" t="s">
        <v>46</v>
      </c>
      <c r="D9" s="179" t="s">
        <v>47</v>
      </c>
      <c r="E9" s="68" t="s">
        <v>48</v>
      </c>
      <c r="F9" s="179" t="s">
        <v>49</v>
      </c>
      <c r="G9" s="179" t="s">
        <v>50</v>
      </c>
      <c r="H9" s="179" t="s">
        <v>51</v>
      </c>
      <c r="I9" s="179" t="s">
        <v>52</v>
      </c>
      <c r="J9" s="179" t="s">
        <v>53</v>
      </c>
      <c r="K9" s="179" t="s">
        <v>54</v>
      </c>
      <c r="L9" s="179" t="s">
        <v>55</v>
      </c>
      <c r="M9" s="179" t="s">
        <v>56</v>
      </c>
      <c r="N9" s="179" t="s">
        <v>57</v>
      </c>
      <c r="O9" s="179" t="s">
        <v>58</v>
      </c>
      <c r="P9" s="179" t="s">
        <v>59</v>
      </c>
      <c r="Q9" s="179" t="s">
        <v>60</v>
      </c>
      <c r="R9" s="179" t="s">
        <v>61</v>
      </c>
      <c r="S9" s="179" t="s">
        <v>62</v>
      </c>
      <c r="T9" s="179" t="s">
        <v>63</v>
      </c>
      <c r="U9" s="179" t="s">
        <v>64</v>
      </c>
      <c r="V9" s="179" t="s">
        <v>65</v>
      </c>
      <c r="W9" s="69" t="s">
        <v>66</v>
      </c>
      <c r="X9" s="179" t="s">
        <v>67</v>
      </c>
      <c r="Y9" s="179" t="s">
        <v>68</v>
      </c>
      <c r="Z9" s="179" t="s">
        <v>69</v>
      </c>
      <c r="AA9" s="179" t="s">
        <v>70</v>
      </c>
      <c r="AB9" s="179" t="s">
        <v>71</v>
      </c>
      <c r="AC9" s="179" t="s">
        <v>72</v>
      </c>
      <c r="AD9" s="179" t="s">
        <v>73</v>
      </c>
      <c r="AE9" s="179" t="s">
        <v>74</v>
      </c>
      <c r="AF9" s="179" t="s">
        <v>75</v>
      </c>
      <c r="AG9" s="179" t="s">
        <v>76</v>
      </c>
      <c r="AH9" s="179" t="s">
        <v>60</v>
      </c>
      <c r="AI9" s="179" t="s">
        <v>76</v>
      </c>
      <c r="AJ9" s="179" t="s">
        <v>63</v>
      </c>
      <c r="AK9" s="179" t="s">
        <v>64</v>
      </c>
      <c r="AL9" s="179" t="s">
        <v>65</v>
      </c>
      <c r="AM9" s="179" t="s">
        <v>77</v>
      </c>
      <c r="AN9" s="179" t="s">
        <v>78</v>
      </c>
      <c r="AO9" s="179" t="s">
        <v>79</v>
      </c>
      <c r="AP9" s="179" t="s">
        <v>80</v>
      </c>
      <c r="AQ9" s="179" t="s">
        <v>81</v>
      </c>
      <c r="AR9" s="179" t="s">
        <v>82</v>
      </c>
      <c r="AS9" s="179" t="s">
        <v>83</v>
      </c>
      <c r="AT9" s="179" t="s">
        <v>84</v>
      </c>
    </row>
    <row r="10" spans="1:74" x14ac:dyDescent="0.2">
      <c r="B10" s="70" t="s">
        <v>85</v>
      </c>
      <c r="C10" s="67"/>
      <c r="D10" s="70"/>
      <c r="E10" s="68"/>
      <c r="F10" s="179"/>
      <c r="G10" s="179"/>
      <c r="H10" s="179"/>
      <c r="I10" s="179"/>
      <c r="J10" s="179"/>
      <c r="K10" s="179"/>
      <c r="L10" s="67"/>
      <c r="M10" s="179"/>
      <c r="N10" s="179"/>
      <c r="O10" s="186"/>
      <c r="P10" s="186"/>
      <c r="Q10" s="186"/>
      <c r="R10" s="70"/>
      <c r="S10" s="70"/>
      <c r="T10" s="70"/>
      <c r="U10" s="70"/>
      <c r="V10" s="70"/>
      <c r="W10" s="62"/>
      <c r="X10" s="70"/>
      <c r="Y10" s="70"/>
      <c r="Z10" s="71"/>
      <c r="AA10" s="71"/>
      <c r="AB10" s="71"/>
      <c r="AC10" s="71"/>
      <c r="AD10" s="71"/>
      <c r="AE10" s="71"/>
      <c r="AF10" s="46"/>
      <c r="AG10" s="70"/>
      <c r="AH10" s="70"/>
      <c r="AI10" s="70"/>
      <c r="AJ10" s="70"/>
      <c r="AK10" s="70"/>
      <c r="AL10" s="70"/>
      <c r="AM10" s="70"/>
      <c r="AN10" s="70"/>
      <c r="AO10" s="70"/>
      <c r="AP10" s="70"/>
      <c r="AQ10" s="70"/>
      <c r="AR10" s="70"/>
      <c r="AS10" s="70"/>
      <c r="AT10" s="70"/>
    </row>
    <row r="11" spans="1:74" s="48" customFormat="1" ht="139.5" customHeight="1" x14ac:dyDescent="0.25">
      <c r="A11" s="53"/>
      <c r="B11" s="264" t="s">
        <v>86</v>
      </c>
      <c r="C11" s="188" t="s">
        <v>86</v>
      </c>
      <c r="D11" s="266" t="s">
        <v>87</v>
      </c>
      <c r="E11" s="267" t="s">
        <v>88</v>
      </c>
      <c r="F11" s="267" t="s">
        <v>89</v>
      </c>
      <c r="G11" s="267" t="s">
        <v>90</v>
      </c>
      <c r="H11" s="267" t="s">
        <v>91</v>
      </c>
      <c r="I11" s="267" t="s">
        <v>92</v>
      </c>
      <c r="J11" s="264" t="s">
        <v>93</v>
      </c>
      <c r="K11" s="264" t="s">
        <v>94</v>
      </c>
      <c r="L11" s="267" t="s">
        <v>95</v>
      </c>
      <c r="M11" s="280" t="s">
        <v>96</v>
      </c>
      <c r="N11" s="286" t="s">
        <v>97</v>
      </c>
      <c r="O11" s="272">
        <v>1</v>
      </c>
      <c r="P11" s="262" t="str">
        <f>IF(O11&lt;=0,"",IF(O11&lt;=2,"Muy Baja",IF(O11&lt;=24,"Baja",IF(O11&lt;=500,"Media",IF(O11&lt;=5000,"Alta","Muy Alta")))))</f>
        <v>Muy Baja</v>
      </c>
      <c r="Q11" s="263">
        <f>IF(P11="","",IF(P11="Muy Baja",0.2,IF(P11="Baja",0.4,IF(P11="Media",0.6,IF(P11="Alta",0.8,IF(P11="Muy Alta",1,))))))</f>
        <v>0.2</v>
      </c>
      <c r="R11" s="263" t="str">
        <f>+'Tabla Impacto'!I27</f>
        <v>Mayor</v>
      </c>
      <c r="S11" s="262" t="str">
        <f>+R11</f>
        <v>Mayor</v>
      </c>
      <c r="T11" s="282">
        <f>+VLOOKUP(S11,Impacto!B$5:C$9,2,FALSE)</f>
        <v>0.8</v>
      </c>
      <c r="U11" s="276">
        <f t="shared" ref="U11" si="0">+Q11*T11</f>
        <v>0.16000000000000003</v>
      </c>
      <c r="V11" s="284" t="str">
        <f t="shared" ref="V11" si="1">+IF(U11&lt;=11%,"Bajo",IF(AND(U11&gt;=12%,U11&lt;=39%),"Moderado",IF(AND(U11&gt;=40%,U11&lt;=64%),"Alto",IF(U11&gt;64%,"Extremo",""))))</f>
        <v>Moderado</v>
      </c>
      <c r="W11" s="20">
        <v>1</v>
      </c>
      <c r="X11" s="21" t="s">
        <v>98</v>
      </c>
      <c r="Y11" s="18" t="str">
        <f t="shared" ref="Y11:Y12" si="2">IF(OR(Z11="Preventivo",Z11="Detectivo"),"Probabilidad",IF(Z11="Correctivo","Impacto",""))</f>
        <v>Probabilidad</v>
      </c>
      <c r="Z11" s="7" t="s">
        <v>99</v>
      </c>
      <c r="AA11" s="7" t="s">
        <v>100</v>
      </c>
      <c r="AB11" s="6" t="str">
        <f t="shared" ref="AB11:AB12" si="3">IF(AND(Z11="Preventivo",AA11="Automático"),"50%",IF(AND(Z11="Preventivo",AA11="Manual"),"40%",IF(AND(Z11="Detectivo",AA11="Automático"),"40%",IF(AND(Z11="Detectivo",AA11="Manual"),"30%",IF(AND(Z11="Correctivo",AA11="Automático"),"35%",IF(AND(Z11="Correctivo",AA11="Manual"),"25%",""))))))</f>
        <v>40%</v>
      </c>
      <c r="AC11" s="7" t="s">
        <v>101</v>
      </c>
      <c r="AD11" s="7" t="s">
        <v>102</v>
      </c>
      <c r="AE11" s="7" t="s">
        <v>103</v>
      </c>
      <c r="AF11" s="3" t="s">
        <v>104</v>
      </c>
      <c r="AG11" s="203">
        <f>IFERROR(IF(Y11="Probabilidad",(Q11-(Q11*AB11)),IF(Y11="Impacto",Q11,"")),"")</f>
        <v>0.12</v>
      </c>
      <c r="AH11" s="181" t="str">
        <f t="shared" ref="AH11:AH12" si="4">IFERROR(IF(AG11="","",IF(AG11&lt;=0.2,"Muy Baja",IF(AG11&lt;=0.4,"Baja",IF(AG11&lt;=0.6,"Media",IF(AG11&lt;=0.8,"Alta","Muy Alta"))))),"")</f>
        <v>Muy Baja</v>
      </c>
      <c r="AI11" s="203">
        <f>IFERROR(IF(Y11="Impacto",(T11-(T11*AB11)),IF(Y11="Probabilidad",T11,"")),"")</f>
        <v>0.8</v>
      </c>
      <c r="AJ11" s="181" t="str">
        <f t="shared" ref="AJ11:AJ12" si="5">IFERROR(IF(AI11="","",IF(AI11&lt;=0.2,"Leve",IF(AI11&lt;=0.4,"Menor",IF(AI11&lt;=0.6,"Moderado",IF(AI11&lt;=0.8,"Mayor","Catastrófico"))))),"")</f>
        <v>Mayor</v>
      </c>
      <c r="AK11" s="6">
        <f t="shared" ref="AK11:AK12" si="6">+AG11*AI11</f>
        <v>9.6000000000000002E-2</v>
      </c>
      <c r="AL11" s="184" t="str">
        <f t="shared" ref="AL11:AL12" si="7">+IF(AK11&lt;=11%,"Bajo",IF(AND(AK11&gt;=12%,AK11&lt;=39%),"Moderado",IF(AND(AK11&gt;=40%,AK11&lt;=64%),"Alto",IF(AK11&gt;64%,"Extremo",""))))</f>
        <v>Bajo</v>
      </c>
      <c r="AM11" s="274" t="str">
        <f>+AL12</f>
        <v>Bajo</v>
      </c>
      <c r="AN11" s="278" t="s">
        <v>105</v>
      </c>
      <c r="AO11" s="41" t="s">
        <v>106</v>
      </c>
      <c r="AP11" s="47" t="s">
        <v>107</v>
      </c>
      <c r="AQ11" s="208" t="s">
        <v>108</v>
      </c>
      <c r="AR11" s="208" t="s">
        <v>109</v>
      </c>
      <c r="AS11" s="19" t="s">
        <v>110</v>
      </c>
      <c r="AT11" s="54" t="s">
        <v>111</v>
      </c>
      <c r="AU11" s="55"/>
      <c r="AV11" s="53"/>
      <c r="AW11" s="53"/>
      <c r="AX11" s="53"/>
      <c r="AY11" s="53"/>
      <c r="AZ11" s="53"/>
      <c r="BA11" s="53"/>
      <c r="BB11" s="53"/>
      <c r="BC11" s="53"/>
      <c r="BD11" s="53"/>
      <c r="BE11" s="53"/>
      <c r="BF11" s="53"/>
      <c r="BG11" s="53"/>
      <c r="BH11" s="53"/>
      <c r="BI11" s="53"/>
      <c r="BJ11" s="53"/>
      <c r="BK11" s="53"/>
      <c r="BL11" s="53"/>
      <c r="BM11" s="53"/>
      <c r="BN11" s="53"/>
      <c r="BO11" s="51"/>
      <c r="BP11" s="39"/>
      <c r="BQ11" s="39"/>
      <c r="BR11" s="39"/>
      <c r="BS11" s="39"/>
      <c r="BT11" s="39"/>
      <c r="BU11" s="39"/>
      <c r="BV11" s="39"/>
    </row>
    <row r="12" spans="1:74" ht="105.75" customHeight="1" x14ac:dyDescent="0.2">
      <c r="B12" s="265"/>
      <c r="C12" s="188" t="s">
        <v>112</v>
      </c>
      <c r="D12" s="266"/>
      <c r="E12" s="267"/>
      <c r="F12" s="267"/>
      <c r="G12" s="267"/>
      <c r="H12" s="267"/>
      <c r="I12" s="267"/>
      <c r="J12" s="265"/>
      <c r="K12" s="265"/>
      <c r="L12" s="267"/>
      <c r="M12" s="266"/>
      <c r="N12" s="287"/>
      <c r="O12" s="273"/>
      <c r="P12" s="262"/>
      <c r="Q12" s="263"/>
      <c r="R12" s="263"/>
      <c r="S12" s="262"/>
      <c r="T12" s="283"/>
      <c r="U12" s="277"/>
      <c r="V12" s="285"/>
      <c r="W12" s="20">
        <v>2</v>
      </c>
      <c r="X12" s="3" t="s">
        <v>113</v>
      </c>
      <c r="Y12" s="18" t="str">
        <f t="shared" si="2"/>
        <v>Probabilidad</v>
      </c>
      <c r="Z12" s="7" t="s">
        <v>99</v>
      </c>
      <c r="AA12" s="7" t="s">
        <v>100</v>
      </c>
      <c r="AB12" s="6" t="str">
        <f t="shared" si="3"/>
        <v>40%</v>
      </c>
      <c r="AC12" s="7" t="s">
        <v>101</v>
      </c>
      <c r="AD12" s="7" t="s">
        <v>102</v>
      </c>
      <c r="AE12" s="7" t="s">
        <v>103</v>
      </c>
      <c r="AF12" s="3" t="s">
        <v>114</v>
      </c>
      <c r="AG12" s="203">
        <f>IFERROR(IF(AND(Y11="Probabilidad",Y12="Probabilidad"),(AG11-(+AG11*AB12)),IF(Y12="Probabilidad",(Q11-(Q11*AB12)),IF(Y12="Impacto",Q11,""))),"")</f>
        <v>7.1999999999999995E-2</v>
      </c>
      <c r="AH12" s="181" t="str">
        <f t="shared" si="4"/>
        <v>Muy Baja</v>
      </c>
      <c r="AI12" s="203">
        <f>IFERROR(IF(AND(Y11="Impacto",Y12="Impacto"),(AI11-(+AI11*AB12)),IF(Y12="Impacto",(T11-(+T11*AB12)),IF(Y12="Probabilidad",AI11,""))),"")</f>
        <v>0.8</v>
      </c>
      <c r="AJ12" s="181" t="str">
        <f t="shared" si="5"/>
        <v>Mayor</v>
      </c>
      <c r="AK12" s="6">
        <f t="shared" si="6"/>
        <v>5.7599999999999998E-2</v>
      </c>
      <c r="AL12" s="184" t="str">
        <f t="shared" si="7"/>
        <v>Bajo</v>
      </c>
      <c r="AM12" s="275"/>
      <c r="AN12" s="279"/>
      <c r="AO12" s="41" t="s">
        <v>115</v>
      </c>
      <c r="AP12" s="23" t="s">
        <v>107</v>
      </c>
      <c r="AQ12" s="198" t="s">
        <v>108</v>
      </c>
      <c r="AR12" s="198" t="s">
        <v>109</v>
      </c>
      <c r="AS12" s="40" t="s">
        <v>114</v>
      </c>
      <c r="AT12" s="54" t="s">
        <v>111</v>
      </c>
      <c r="AU12" s="53"/>
      <c r="BO12" s="4"/>
      <c r="BP12" s="4"/>
      <c r="BQ12" s="4"/>
      <c r="BR12" s="4"/>
      <c r="BS12" s="4"/>
      <c r="BT12" s="4"/>
      <c r="BU12" s="4"/>
      <c r="BV12" s="4"/>
    </row>
  </sheetData>
  <mergeCells count="66">
    <mergeCell ref="B6:O6"/>
    <mergeCell ref="O11:O12"/>
    <mergeCell ref="AM11:AM12"/>
    <mergeCell ref="U11:U12"/>
    <mergeCell ref="AN11:AN12"/>
    <mergeCell ref="M7:M8"/>
    <mergeCell ref="M11:M12"/>
    <mergeCell ref="O7:O8"/>
    <mergeCell ref="R11:R12"/>
    <mergeCell ref="S11:S12"/>
    <mergeCell ref="T11:T12"/>
    <mergeCell ref="V11:V12"/>
    <mergeCell ref="J11:J12"/>
    <mergeCell ref="K11:K12"/>
    <mergeCell ref="L11:L12"/>
    <mergeCell ref="N11:N12"/>
    <mergeCell ref="P11:P12"/>
    <mergeCell ref="Q11:Q12"/>
    <mergeCell ref="AS7:AS8"/>
    <mergeCell ref="AT7:AT8"/>
    <mergeCell ref="B11:B12"/>
    <mergeCell ref="D11:D12"/>
    <mergeCell ref="E11:E12"/>
    <mergeCell ref="F11:F12"/>
    <mergeCell ref="G11:G12"/>
    <mergeCell ref="H11:H12"/>
    <mergeCell ref="I11:I12"/>
    <mergeCell ref="AM7:AM8"/>
    <mergeCell ref="AN7:AN8"/>
    <mergeCell ref="AO7:AO8"/>
    <mergeCell ref="AP7:AP8"/>
    <mergeCell ref="AQ7:AQ8"/>
    <mergeCell ref="AR7:AR8"/>
    <mergeCell ref="Y7:Y8"/>
    <mergeCell ref="Z7:AF7"/>
    <mergeCell ref="AG7:AH8"/>
    <mergeCell ref="AI7:AJ8"/>
    <mergeCell ref="AK7:AK8"/>
    <mergeCell ref="AL7:AL8"/>
    <mergeCell ref="N7:N8"/>
    <mergeCell ref="P7:Q8"/>
    <mergeCell ref="R7:T8"/>
    <mergeCell ref="U7:V8"/>
    <mergeCell ref="W7:W8"/>
    <mergeCell ref="P6:V6"/>
    <mergeCell ref="W6:AF6"/>
    <mergeCell ref="AG6:AN6"/>
    <mergeCell ref="AO6:AT6"/>
    <mergeCell ref="B7:B8"/>
    <mergeCell ref="C7:C8"/>
    <mergeCell ref="D7:D8"/>
    <mergeCell ref="E7:E8"/>
    <mergeCell ref="F7:F8"/>
    <mergeCell ref="X7:X8"/>
    <mergeCell ref="G7:G8"/>
    <mergeCell ref="H7:H8"/>
    <mergeCell ref="I7:I8"/>
    <mergeCell ref="J7:J8"/>
    <mergeCell ref="K7:K8"/>
    <mergeCell ref="L7:L8"/>
    <mergeCell ref="B2:E3"/>
    <mergeCell ref="F2:AQ3"/>
    <mergeCell ref="AR2:AT3"/>
    <mergeCell ref="B4:E4"/>
    <mergeCell ref="F4:AQ4"/>
    <mergeCell ref="AR4:AT4"/>
  </mergeCells>
  <conditionalFormatting sqref="P11">
    <cfRule type="cellIs" dxfId="156" priority="60" operator="equal">
      <formula>"Baja"</formula>
    </cfRule>
    <cfRule type="cellIs" dxfId="155" priority="59" operator="equal">
      <formula>"Media"</formula>
    </cfRule>
    <cfRule type="cellIs" dxfId="154" priority="58" operator="equal">
      <formula>"Alta"</formula>
    </cfRule>
    <cfRule type="cellIs" dxfId="153" priority="57" operator="equal">
      <formula>"Muy Alta"</formula>
    </cfRule>
    <cfRule type="cellIs" dxfId="152" priority="61" operator="equal">
      <formula>"Muy Baja"</formula>
    </cfRule>
  </conditionalFormatting>
  <conditionalFormatting sqref="S11">
    <cfRule type="containsText" dxfId="151" priority="50" operator="containsText" text="CATASTRÓFICO">
      <formula>NOT(ISERROR(SEARCH("CATASTRÓFICO",S11)))</formula>
    </cfRule>
    <cfRule type="containsText" dxfId="150" priority="51" operator="containsText" text="MODERADO">
      <formula>NOT(ISERROR(SEARCH("MODERADO",S11)))</formula>
    </cfRule>
    <cfRule type="containsText" dxfId="149" priority="52" operator="containsText" text="MAYOR">
      <formula>NOT(ISERROR(SEARCH("MAYOR",S11)))</formula>
    </cfRule>
  </conditionalFormatting>
  <conditionalFormatting sqref="T11">
    <cfRule type="containsText" dxfId="148" priority="46" operator="containsText" text="Leve">
      <formula>NOT(ISERROR(SEARCH("Leve",T11)))</formula>
    </cfRule>
    <cfRule type="containsText" dxfId="147" priority="48" operator="containsText" text="Moderado">
      <formula>NOT(ISERROR(SEARCH("Moderado",T11)))</formula>
    </cfRule>
    <cfRule type="containsText" dxfId="146" priority="49" operator="containsText" text="Mayor">
      <formula>NOT(ISERROR(SEARCH("Mayor",T11)))</formula>
    </cfRule>
    <cfRule type="containsText" dxfId="145" priority="45" operator="containsText" text="Catastrófico">
      <formula>NOT(ISERROR(SEARCH("Catastrófico",T11)))</formula>
    </cfRule>
    <cfRule type="containsText" dxfId="144" priority="47" operator="containsText" text="Menor">
      <formula>NOT(ISERROR(SEARCH("Menor",T11)))</formula>
    </cfRule>
  </conditionalFormatting>
  <conditionalFormatting sqref="V1 V13:V1048576">
    <cfRule type="containsText" dxfId="143" priority="246" operator="containsText" text="Bajo">
      <formula>NOT(ISERROR(SEARCH("Bajo",V1)))</formula>
    </cfRule>
    <cfRule type="containsText" dxfId="142" priority="245" operator="containsText" text="Medio">
      <formula>NOT(ISERROR(SEARCH("Medio",V1)))</formula>
    </cfRule>
  </conditionalFormatting>
  <conditionalFormatting sqref="V1">
    <cfRule type="containsText" dxfId="141" priority="243" operator="containsText" text="Extremo">
      <formula>NOT(ISERROR(SEARCH("Extremo",V1)))</formula>
    </cfRule>
    <cfRule type="containsText" dxfId="140" priority="244" operator="containsText" text="Alto">
      <formula>NOT(ISERROR(SEARCH("Alto",V1)))</formula>
    </cfRule>
  </conditionalFormatting>
  <conditionalFormatting sqref="V5:V10">
    <cfRule type="containsText" dxfId="139" priority="236" operator="containsText" text="Medio">
      <formula>NOT(ISERROR(SEARCH("Medio",V5)))</formula>
    </cfRule>
    <cfRule type="containsText" dxfId="138" priority="237" operator="containsText" text="Bajo">
      <formula>NOT(ISERROR(SEARCH("Bajo",V5)))</formula>
    </cfRule>
  </conditionalFormatting>
  <conditionalFormatting sqref="V5:V11">
    <cfRule type="containsText" dxfId="137" priority="1" operator="containsText" text="Extremo">
      <formula>NOT(ISERROR(SEARCH("Extremo",V5)))</formula>
    </cfRule>
    <cfRule type="containsText" dxfId="136" priority="2" operator="containsText" text="Alto">
      <formula>NOT(ISERROR(SEARCH("Alto",V5)))</formula>
    </cfRule>
  </conditionalFormatting>
  <conditionalFormatting sqref="V11">
    <cfRule type="containsText" dxfId="135" priority="3" operator="containsText" text="Moderado">
      <formula>NOT(ISERROR(SEARCH("Moderado",V11)))</formula>
    </cfRule>
    <cfRule type="containsText" dxfId="134" priority="4" operator="containsText" text="Bajo">
      <formula>NOT(ISERROR(SEARCH("Bajo",V11)))</formula>
    </cfRule>
  </conditionalFormatting>
  <conditionalFormatting sqref="V13:V1048576">
    <cfRule type="containsText" dxfId="133" priority="225" operator="containsText" text="Extremo">
      <formula>NOT(ISERROR(SEARCH("Extremo",V13)))</formula>
    </cfRule>
    <cfRule type="containsText" dxfId="132" priority="226" operator="containsText" text="Alto">
      <formula>NOT(ISERROR(SEARCH("Alto",V13)))</formula>
    </cfRule>
  </conditionalFormatting>
  <conditionalFormatting sqref="AH11:AH12">
    <cfRule type="cellIs" dxfId="131" priority="18" operator="equal">
      <formula>"Muy Alta"</formula>
    </cfRule>
    <cfRule type="cellIs" dxfId="130" priority="19" operator="equal">
      <formula>"Alta"</formula>
    </cfRule>
    <cfRule type="cellIs" dxfId="129" priority="20" operator="equal">
      <formula>"Media"</formula>
    </cfRule>
    <cfRule type="cellIs" dxfId="128" priority="21" operator="equal">
      <formula>"Baja"</formula>
    </cfRule>
    <cfRule type="cellIs" dxfId="127" priority="22" operator="equal">
      <formula>"Muy Baja"</formula>
    </cfRule>
  </conditionalFormatting>
  <conditionalFormatting sqref="AJ11:AJ12">
    <cfRule type="cellIs" dxfId="126" priority="17" operator="equal">
      <formula>"Moderado"</formula>
    </cfRule>
    <cfRule type="cellIs" dxfId="125" priority="13" operator="equal">
      <formula>"Catastrófico"</formula>
    </cfRule>
    <cfRule type="cellIs" dxfId="124" priority="14" operator="equal">
      <formula>"Mayor"</formula>
    </cfRule>
    <cfRule type="cellIs" dxfId="123" priority="15" operator="equal">
      <formula>"Menor"</formula>
    </cfRule>
    <cfRule type="cellIs" dxfId="122" priority="16" operator="equal">
      <formula>"Leve"</formula>
    </cfRule>
  </conditionalFormatting>
  <conditionalFormatting sqref="AL1">
    <cfRule type="containsText" dxfId="121" priority="239" operator="containsText" text="Bajo">
      <formula>NOT(ISERROR(SEARCH("Bajo",AL1)))</formula>
    </cfRule>
    <cfRule type="containsText" dxfId="120" priority="240" operator="containsText" text="Medio">
      <formula>NOT(ISERROR(SEARCH("Medio",AL1)))</formula>
    </cfRule>
    <cfRule type="containsText" dxfId="119" priority="241" operator="containsText" text="Alto">
      <formula>NOT(ISERROR(SEARCH("Alto",AL1)))</formula>
    </cfRule>
    <cfRule type="containsText" dxfId="118" priority="242" operator="containsText" text="Extremo">
      <formula>NOT(ISERROR(SEARCH("Extremo",AL1)))</formula>
    </cfRule>
  </conditionalFormatting>
  <conditionalFormatting sqref="AL5:AL8 AL10 AL13:AL1048576">
    <cfRule type="containsText" dxfId="117" priority="234" operator="containsText" text="Alto">
      <formula>NOT(ISERROR(SEARCH("Alto",AL5)))</formula>
    </cfRule>
    <cfRule type="containsText" dxfId="116" priority="235" operator="containsText" text="Extremo">
      <formula>NOT(ISERROR(SEARCH("Extremo",AL5)))</formula>
    </cfRule>
    <cfRule type="containsText" dxfId="115" priority="233" operator="containsText" text="Medio">
      <formula>NOT(ISERROR(SEARCH("Medio",AL5)))</formula>
    </cfRule>
  </conditionalFormatting>
  <conditionalFormatting sqref="AL5:AL10 AL13:AL1048576">
    <cfRule type="containsText" dxfId="114" priority="232" operator="containsText" text="Bajo">
      <formula>NOT(ISERROR(SEARCH("Bajo",AL5)))</formula>
    </cfRule>
  </conditionalFormatting>
  <conditionalFormatting sqref="AL9">
    <cfRule type="containsText" dxfId="113" priority="231" operator="containsText" text="Medio">
      <formula>NOT(ISERROR(SEARCH("Medio",AL9)))</formula>
    </cfRule>
    <cfRule type="containsText" dxfId="112" priority="229" operator="containsText" text="Extremo">
      <formula>NOT(ISERROR(SEARCH("Extremo",AL9)))</formula>
    </cfRule>
    <cfRule type="containsText" dxfId="111" priority="230" operator="containsText" text="Alto">
      <formula>NOT(ISERROR(SEARCH("Alto",AL9)))</formula>
    </cfRule>
  </conditionalFormatting>
  <conditionalFormatting sqref="AL11:AM12">
    <cfRule type="containsText" dxfId="110" priority="5" operator="containsText" text="Extremo">
      <formula>NOT(ISERROR(SEARCH("Extremo",AL11)))</formula>
    </cfRule>
    <cfRule type="containsText" dxfId="109" priority="7" operator="containsText" text="Moderado">
      <formula>NOT(ISERROR(SEARCH("Moderado",AL11)))</formula>
    </cfRule>
    <cfRule type="containsText" dxfId="108" priority="8" operator="containsText" text="Bajo">
      <formula>NOT(ISERROR(SEARCH("Bajo",AL11)))</formula>
    </cfRule>
    <cfRule type="containsText" dxfId="107" priority="6" operator="containsText" text="Alto">
      <formula>NOT(ISERROR(SEARCH("Alto",AL11)))</formula>
    </cfRule>
  </conditionalFormatting>
  <dataValidations count="1">
    <dataValidation type="custom" allowBlank="1" showInputMessage="1" showErrorMessage="1" error="Recuerde que las acciones se generan bajo la medida de mitigar el riesgo" sqref="AQ11:AQ12" xr:uid="{CFD50E00-DDAB-47EF-9DFB-33961E33C118}"/>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4CBC4013-42C9-4FBF-8EFA-03481900D1C3}">
          <x14:formula1>
            <xm:f>Datos!$G$5:$G$8</xm:f>
          </x14:formula1>
          <xm:sqref>K11</xm:sqref>
        </x14:dataValidation>
        <x14:dataValidation type="list" allowBlank="1" showInputMessage="1" showErrorMessage="1" xr:uid="{FC90F0B5-54B6-4B28-8A01-C69A186A8705}">
          <x14:formula1>
            <xm:f>Datos!$F$5:$F$14</xm:f>
          </x14:formula1>
          <xm:sqref>J11</xm:sqref>
        </x14:dataValidation>
        <x14:dataValidation type="list" allowBlank="1" showInputMessage="1" showErrorMessage="1" xr:uid="{20CEAB9A-F045-45A2-AF41-EC25242D9F37}">
          <x14:formula1>
            <xm:f>Datos!$H$5:$H$11</xm:f>
          </x14:formula1>
          <xm:sqref>L11</xm:sqref>
        </x14:dataValidation>
        <x14:dataValidation type="list" allowBlank="1" showInputMessage="1" showErrorMessage="1" xr:uid="{30436B94-23DD-45FE-9C77-7618B6F46FEB}">
          <x14:formula1>
            <xm:f>Datos!$E$5:$E$11</xm:f>
          </x14:formula1>
          <xm:sqref>I11</xm:sqref>
        </x14:dataValidation>
        <x14:dataValidation type="list" allowBlank="1" showInputMessage="1" showErrorMessage="1" xr:uid="{C45FBA2C-206F-49CB-A08D-3BA8BB4D02DC}">
          <x14:formula1>
            <xm:f>Datos!$D$9:$D$12</xm:f>
          </x14:formula1>
          <xm:sqref>H11</xm:sqref>
        </x14:dataValidation>
        <x14:dataValidation type="list" allowBlank="1" showInputMessage="1" showErrorMessage="1" xr:uid="{7C6380AF-D4F7-4FD2-9433-8D78DDABF826}">
          <x14:formula1>
            <xm:f>Datos!$C$5:$C$52</xm:f>
          </x14:formula1>
          <xm:sqref>C11:C12</xm:sqref>
        </x14:dataValidation>
        <x14:dataValidation type="list" allowBlank="1" showInputMessage="1" showErrorMessage="1" xr:uid="{0BB2A3B5-9D11-4EDC-BDF1-21DD8063C7FD}">
          <x14:formula1>
            <xm:f>Datos!$B$5:$B$52</xm:f>
          </x14:formula1>
          <xm:sqref>B11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81F8FD-E379-4F5F-ACA1-BF9BAC80719C}">
  <dimension ref="B1:F9"/>
  <sheetViews>
    <sheetView workbookViewId="0">
      <selection activeCell="D6" sqref="D6"/>
    </sheetView>
  </sheetViews>
  <sheetFormatPr baseColWidth="10" defaultColWidth="11.42578125" defaultRowHeight="15" x14ac:dyDescent="0.25"/>
  <cols>
    <col min="2" max="2" width="14" customWidth="1"/>
    <col min="3" max="3" width="7.28515625" customWidth="1"/>
    <col min="4" max="4" width="34.5703125" customWidth="1"/>
    <col min="5" max="5" width="11.42578125" style="103"/>
    <col min="6" max="6" width="11.42578125" style="104"/>
  </cols>
  <sheetData>
    <row r="1" spans="2:6" ht="15.75" thickBot="1" x14ac:dyDescent="0.3"/>
    <row r="2" spans="2:6" ht="15.75" thickBot="1" x14ac:dyDescent="0.3">
      <c r="B2" s="393" t="s">
        <v>707</v>
      </c>
      <c r="C2" s="394"/>
      <c r="D2" s="395"/>
    </row>
    <row r="3" spans="2:6" ht="15.75" thickBot="1" x14ac:dyDescent="0.3"/>
    <row r="4" spans="2:6" ht="17.25" customHeight="1" thickBot="1" x14ac:dyDescent="0.3">
      <c r="B4" s="396" t="s">
        <v>21</v>
      </c>
      <c r="C4" s="397"/>
      <c r="D4" s="107" t="s">
        <v>708</v>
      </c>
      <c r="E4" s="95"/>
    </row>
    <row r="5" spans="2:6" ht="21.75" customHeight="1" thickBot="1" x14ac:dyDescent="0.3">
      <c r="B5" s="102" t="s">
        <v>623</v>
      </c>
      <c r="C5" s="97">
        <v>0.2</v>
      </c>
      <c r="D5" s="105" t="s">
        <v>709</v>
      </c>
      <c r="E5" s="95" t="s">
        <v>623</v>
      </c>
      <c r="F5" s="104">
        <v>0.2</v>
      </c>
    </row>
    <row r="6" spans="2:6" ht="23.25" customHeight="1" thickBot="1" x14ac:dyDescent="0.3">
      <c r="B6" s="106" t="s">
        <v>624</v>
      </c>
      <c r="C6" s="97">
        <v>0.4</v>
      </c>
      <c r="D6" s="105" t="s">
        <v>709</v>
      </c>
      <c r="E6" s="95" t="s">
        <v>624</v>
      </c>
      <c r="F6" s="104">
        <v>0.4</v>
      </c>
    </row>
    <row r="7" spans="2:6" ht="25.5" customHeight="1" thickBot="1" x14ac:dyDescent="0.3">
      <c r="B7" s="100" t="s">
        <v>520</v>
      </c>
      <c r="C7" s="97">
        <v>0.6</v>
      </c>
      <c r="D7" s="105" t="s">
        <v>710</v>
      </c>
      <c r="E7" s="95" t="s">
        <v>520</v>
      </c>
      <c r="F7" s="104">
        <v>0.6</v>
      </c>
    </row>
    <row r="8" spans="2:6" ht="22.5" customHeight="1" thickBot="1" x14ac:dyDescent="0.3">
      <c r="B8" s="99" t="s">
        <v>139</v>
      </c>
      <c r="C8" s="97">
        <v>0.8</v>
      </c>
      <c r="D8" s="105" t="s">
        <v>711</v>
      </c>
      <c r="E8" s="95" t="s">
        <v>139</v>
      </c>
      <c r="F8" s="104">
        <v>0.8</v>
      </c>
    </row>
    <row r="9" spans="2:6" ht="35.25" customHeight="1" thickBot="1" x14ac:dyDescent="0.3">
      <c r="B9" s="98" t="s">
        <v>625</v>
      </c>
      <c r="C9" s="97">
        <v>1</v>
      </c>
      <c r="D9" s="105" t="s">
        <v>712</v>
      </c>
      <c r="E9" s="95" t="s">
        <v>625</v>
      </c>
      <c r="F9" s="104">
        <v>1</v>
      </c>
    </row>
  </sheetData>
  <mergeCells count="2">
    <mergeCell ref="B2:D2"/>
    <mergeCell ref="B4:C4"/>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DEAA14-A91C-47BB-969C-3605E7DD5CFE}">
  <dimension ref="B1:J14"/>
  <sheetViews>
    <sheetView workbookViewId="0">
      <selection activeCell="F10" sqref="F10:F11"/>
    </sheetView>
  </sheetViews>
  <sheetFormatPr baseColWidth="10" defaultColWidth="11.42578125" defaultRowHeight="15" x14ac:dyDescent="0.25"/>
  <cols>
    <col min="2" max="2" width="16.140625" customWidth="1"/>
  </cols>
  <sheetData>
    <row r="1" spans="2:10" ht="15.75" thickBot="1" x14ac:dyDescent="0.3"/>
    <row r="2" spans="2:10" x14ac:dyDescent="0.25">
      <c r="B2" s="388" t="s">
        <v>607</v>
      </c>
      <c r="C2" s="112" t="s">
        <v>608</v>
      </c>
      <c r="D2" s="369">
        <f>+C3*D13</f>
        <v>0.2</v>
      </c>
      <c r="E2" s="370">
        <f>+C3*E13</f>
        <v>0.4</v>
      </c>
      <c r="F2" s="363">
        <f>+C3*F13</f>
        <v>0.6</v>
      </c>
      <c r="G2" s="365">
        <f>+C3*G13</f>
        <v>0.8</v>
      </c>
      <c r="H2" s="365">
        <f>+C3*H13</f>
        <v>1</v>
      </c>
      <c r="I2" s="358"/>
      <c r="J2" s="359" t="s">
        <v>492</v>
      </c>
    </row>
    <row r="3" spans="2:10" ht="15.75" thickBot="1" x14ac:dyDescent="0.3">
      <c r="B3" s="389"/>
      <c r="C3" s="113">
        <v>1</v>
      </c>
      <c r="D3" s="361"/>
      <c r="E3" s="371"/>
      <c r="F3" s="364"/>
      <c r="G3" s="366"/>
      <c r="H3" s="366"/>
      <c r="I3" s="358"/>
      <c r="J3" s="360"/>
    </row>
    <row r="4" spans="2:10" x14ac:dyDescent="0.25">
      <c r="B4" s="389"/>
      <c r="C4" s="114" t="s">
        <v>610</v>
      </c>
      <c r="D4" s="361">
        <f>+C5*D13</f>
        <v>0.16000000000000003</v>
      </c>
      <c r="E4" s="362">
        <f>+C5*E13</f>
        <v>0.32000000000000006</v>
      </c>
      <c r="F4" s="363">
        <f>+C5*F13</f>
        <v>0.48</v>
      </c>
      <c r="G4" s="363">
        <f>+C5*G13</f>
        <v>0.64000000000000012</v>
      </c>
      <c r="H4" s="365">
        <f>+C5*H13</f>
        <v>0.8</v>
      </c>
      <c r="I4" s="358"/>
      <c r="J4" s="367" t="s">
        <v>487</v>
      </c>
    </row>
    <row r="5" spans="2:10" ht="15.75" thickBot="1" x14ac:dyDescent="0.3">
      <c r="B5" s="389"/>
      <c r="C5" s="115">
        <v>0.8</v>
      </c>
      <c r="D5" s="361"/>
      <c r="E5" s="362"/>
      <c r="F5" s="364"/>
      <c r="G5" s="364"/>
      <c r="H5" s="366"/>
      <c r="I5" s="358"/>
      <c r="J5" s="368"/>
    </row>
    <row r="6" spans="2:10" x14ac:dyDescent="0.25">
      <c r="B6" s="389"/>
      <c r="C6" s="114" t="s">
        <v>613</v>
      </c>
      <c r="D6" s="361">
        <f>+C7*D13</f>
        <v>0.12</v>
      </c>
      <c r="E6" s="362">
        <f>+C7*E13</f>
        <v>0.24</v>
      </c>
      <c r="F6" s="374">
        <f>+C7*F13</f>
        <v>0.36</v>
      </c>
      <c r="G6" s="363">
        <f>+C7*G13</f>
        <v>0.48</v>
      </c>
      <c r="H6" s="363">
        <f>+C7*H13</f>
        <v>0.6</v>
      </c>
      <c r="I6" s="358"/>
      <c r="J6" s="391" t="s">
        <v>520</v>
      </c>
    </row>
    <row r="7" spans="2:10" ht="15.75" thickBot="1" x14ac:dyDescent="0.3">
      <c r="B7" s="389"/>
      <c r="C7" s="115">
        <v>0.6</v>
      </c>
      <c r="D7" s="361"/>
      <c r="E7" s="362"/>
      <c r="F7" s="375"/>
      <c r="G7" s="364"/>
      <c r="H7" s="364"/>
      <c r="I7" s="358"/>
      <c r="J7" s="392"/>
    </row>
    <row r="8" spans="2:10" x14ac:dyDescent="0.25">
      <c r="B8" s="389"/>
      <c r="C8" s="114" t="s">
        <v>618</v>
      </c>
      <c r="D8" s="384">
        <f>+C9*D13</f>
        <v>8.0000000000000016E-2</v>
      </c>
      <c r="E8" s="362">
        <f>+C9*E13</f>
        <v>0.16000000000000003</v>
      </c>
      <c r="F8" s="374">
        <f>+C9*F13</f>
        <v>0.24</v>
      </c>
      <c r="G8" s="374">
        <f>+C9*G13</f>
        <v>0.32000000000000006</v>
      </c>
      <c r="H8" s="363">
        <f>+C9*H13</f>
        <v>0.4</v>
      </c>
      <c r="I8" s="358"/>
      <c r="J8" s="372" t="s">
        <v>621</v>
      </c>
    </row>
    <row r="9" spans="2:10" ht="15.75" thickBot="1" x14ac:dyDescent="0.3">
      <c r="B9" s="389"/>
      <c r="C9" s="115">
        <v>0.4</v>
      </c>
      <c r="D9" s="384"/>
      <c r="E9" s="362"/>
      <c r="F9" s="375"/>
      <c r="G9" s="375"/>
      <c r="H9" s="364"/>
      <c r="I9" s="358"/>
      <c r="J9" s="373"/>
    </row>
    <row r="10" spans="2:10" x14ac:dyDescent="0.25">
      <c r="B10" s="389"/>
      <c r="C10" s="114" t="s">
        <v>622</v>
      </c>
      <c r="D10" s="384">
        <f>+C11*D13</f>
        <v>4.0000000000000008E-2</v>
      </c>
      <c r="E10" s="386">
        <f>+$C$11*E13</f>
        <v>8.0000000000000016E-2</v>
      </c>
      <c r="F10" s="374">
        <f>+$C$11*F13</f>
        <v>0.12</v>
      </c>
      <c r="G10" s="374">
        <f>+C11*G13</f>
        <v>0.16000000000000003</v>
      </c>
      <c r="H10" s="374">
        <f>+$C$11*H13</f>
        <v>0.2</v>
      </c>
      <c r="I10" s="377"/>
      <c r="J10" s="376"/>
    </row>
    <row r="11" spans="2:10" ht="15.75" thickBot="1" x14ac:dyDescent="0.3">
      <c r="B11" s="390"/>
      <c r="C11" s="115">
        <v>0.2</v>
      </c>
      <c r="D11" s="385"/>
      <c r="E11" s="387"/>
      <c r="F11" s="375"/>
      <c r="G11" s="375"/>
      <c r="H11" s="375"/>
      <c r="I11" s="377"/>
      <c r="J11" s="377"/>
    </row>
    <row r="12" spans="2:10" x14ac:dyDescent="0.25">
      <c r="B12" s="376"/>
      <c r="C12" s="378"/>
      <c r="D12" s="110" t="s">
        <v>623</v>
      </c>
      <c r="E12" s="110" t="s">
        <v>624</v>
      </c>
      <c r="F12" s="110" t="s">
        <v>520</v>
      </c>
      <c r="G12" s="110" t="s">
        <v>139</v>
      </c>
      <c r="H12" s="110" t="s">
        <v>625</v>
      </c>
      <c r="I12" s="379"/>
      <c r="J12" s="380"/>
    </row>
    <row r="13" spans="2:10" ht="15.75" thickBot="1" x14ac:dyDescent="0.3">
      <c r="B13" s="377"/>
      <c r="C13" s="358"/>
      <c r="D13" s="111">
        <v>0.2</v>
      </c>
      <c r="E13" s="111">
        <v>0.4</v>
      </c>
      <c r="F13" s="111">
        <v>0.6</v>
      </c>
      <c r="G13" s="111">
        <v>0.8</v>
      </c>
      <c r="H13" s="111">
        <v>1</v>
      </c>
      <c r="I13" s="379"/>
      <c r="J13" s="380"/>
    </row>
    <row r="14" spans="2:10" ht="15.75" thickBot="1" x14ac:dyDescent="0.3">
      <c r="D14" s="381" t="s">
        <v>626</v>
      </c>
      <c r="E14" s="382"/>
      <c r="F14" s="382"/>
      <c r="G14" s="382"/>
      <c r="H14" s="383"/>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ignoredErrors>
    <ignoredError sqref="G1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I18"/>
  <sheetViews>
    <sheetView workbookViewId="0">
      <selection activeCell="D14" sqref="D14"/>
    </sheetView>
  </sheetViews>
  <sheetFormatPr baseColWidth="10" defaultColWidth="11.42578125" defaultRowHeight="12.75" x14ac:dyDescent="0.2"/>
  <cols>
    <col min="1" max="1" width="11.42578125" style="5"/>
    <col min="2" max="2" width="9.5703125" style="5" customWidth="1"/>
    <col min="3" max="3" width="7.42578125" style="5" customWidth="1"/>
    <col min="4" max="4" width="16.140625" style="5" customWidth="1"/>
    <col min="5" max="5" width="35.85546875" style="5" customWidth="1"/>
    <col min="6" max="6" width="24" style="5" customWidth="1"/>
    <col min="7" max="7" width="9.28515625" style="5" customWidth="1"/>
    <col min="8" max="8" width="9.5703125" style="5" customWidth="1"/>
    <col min="9" max="257" width="11.42578125" style="5"/>
    <col min="258" max="258" width="9.5703125" style="5" customWidth="1"/>
    <col min="259" max="259" width="5.42578125" style="5" customWidth="1"/>
    <col min="260" max="260" width="16.140625" style="5" customWidth="1"/>
    <col min="261" max="261" width="35.85546875" style="5" customWidth="1"/>
    <col min="262" max="262" width="24" style="5" customWidth="1"/>
    <col min="263" max="263" width="9.28515625" style="5" customWidth="1"/>
    <col min="264" max="264" width="9.5703125" style="5" customWidth="1"/>
    <col min="265" max="513" width="11.42578125" style="5"/>
    <col min="514" max="514" width="9.5703125" style="5" customWidth="1"/>
    <col min="515" max="515" width="5.42578125" style="5" customWidth="1"/>
    <col min="516" max="516" width="16.140625" style="5" customWidth="1"/>
    <col min="517" max="517" width="35.85546875" style="5" customWidth="1"/>
    <col min="518" max="518" width="24" style="5" customWidth="1"/>
    <col min="519" max="519" width="9.28515625" style="5" customWidth="1"/>
    <col min="520" max="520" width="9.5703125" style="5" customWidth="1"/>
    <col min="521" max="769" width="11.42578125" style="5"/>
    <col min="770" max="770" width="9.5703125" style="5" customWidth="1"/>
    <col min="771" max="771" width="5.42578125" style="5" customWidth="1"/>
    <col min="772" max="772" width="16.140625" style="5" customWidth="1"/>
    <col min="773" max="773" width="35.85546875" style="5" customWidth="1"/>
    <col min="774" max="774" width="24" style="5" customWidth="1"/>
    <col min="775" max="775" width="9.28515625" style="5" customWidth="1"/>
    <col min="776" max="776" width="9.5703125" style="5" customWidth="1"/>
    <col min="777" max="1025" width="11.42578125" style="5"/>
    <col min="1026" max="1026" width="9.5703125" style="5" customWidth="1"/>
    <col min="1027" max="1027" width="5.42578125" style="5" customWidth="1"/>
    <col min="1028" max="1028" width="16.140625" style="5" customWidth="1"/>
    <col min="1029" max="1029" width="35.85546875" style="5" customWidth="1"/>
    <col min="1030" max="1030" width="24" style="5" customWidth="1"/>
    <col min="1031" max="1031" width="9.28515625" style="5" customWidth="1"/>
    <col min="1032" max="1032" width="9.5703125" style="5" customWidth="1"/>
    <col min="1033" max="1281" width="11.42578125" style="5"/>
    <col min="1282" max="1282" width="9.5703125" style="5" customWidth="1"/>
    <col min="1283" max="1283" width="5.42578125" style="5" customWidth="1"/>
    <col min="1284" max="1284" width="16.140625" style="5" customWidth="1"/>
    <col min="1285" max="1285" width="35.85546875" style="5" customWidth="1"/>
    <col min="1286" max="1286" width="24" style="5" customWidth="1"/>
    <col min="1287" max="1287" width="9.28515625" style="5" customWidth="1"/>
    <col min="1288" max="1288" width="9.5703125" style="5" customWidth="1"/>
    <col min="1289" max="1537" width="11.42578125" style="5"/>
    <col min="1538" max="1538" width="9.5703125" style="5" customWidth="1"/>
    <col min="1539" max="1539" width="5.42578125" style="5" customWidth="1"/>
    <col min="1540" max="1540" width="16.140625" style="5" customWidth="1"/>
    <col min="1541" max="1541" width="35.85546875" style="5" customWidth="1"/>
    <col min="1542" max="1542" width="24" style="5" customWidth="1"/>
    <col min="1543" max="1543" width="9.28515625" style="5" customWidth="1"/>
    <col min="1544" max="1544" width="9.5703125" style="5" customWidth="1"/>
    <col min="1545" max="1793" width="11.42578125" style="5"/>
    <col min="1794" max="1794" width="9.5703125" style="5" customWidth="1"/>
    <col min="1795" max="1795" width="5.42578125" style="5" customWidth="1"/>
    <col min="1796" max="1796" width="16.140625" style="5" customWidth="1"/>
    <col min="1797" max="1797" width="35.85546875" style="5" customWidth="1"/>
    <col min="1798" max="1798" width="24" style="5" customWidth="1"/>
    <col min="1799" max="1799" width="9.28515625" style="5" customWidth="1"/>
    <col min="1800" max="1800" width="9.5703125" style="5" customWidth="1"/>
    <col min="1801" max="2049" width="11.42578125" style="5"/>
    <col min="2050" max="2050" width="9.5703125" style="5" customWidth="1"/>
    <col min="2051" max="2051" width="5.42578125" style="5" customWidth="1"/>
    <col min="2052" max="2052" width="16.140625" style="5" customWidth="1"/>
    <col min="2053" max="2053" width="35.85546875" style="5" customWidth="1"/>
    <col min="2054" max="2054" width="24" style="5" customWidth="1"/>
    <col min="2055" max="2055" width="9.28515625" style="5" customWidth="1"/>
    <col min="2056" max="2056" width="9.5703125" style="5" customWidth="1"/>
    <col min="2057" max="2305" width="11.42578125" style="5"/>
    <col min="2306" max="2306" width="9.5703125" style="5" customWidth="1"/>
    <col min="2307" max="2307" width="5.42578125" style="5" customWidth="1"/>
    <col min="2308" max="2308" width="16.140625" style="5" customWidth="1"/>
    <col min="2309" max="2309" width="35.85546875" style="5" customWidth="1"/>
    <col min="2310" max="2310" width="24" style="5" customWidth="1"/>
    <col min="2311" max="2311" width="9.28515625" style="5" customWidth="1"/>
    <col min="2312" max="2312" width="9.5703125" style="5" customWidth="1"/>
    <col min="2313" max="2561" width="11.42578125" style="5"/>
    <col min="2562" max="2562" width="9.5703125" style="5" customWidth="1"/>
    <col min="2563" max="2563" width="5.42578125" style="5" customWidth="1"/>
    <col min="2564" max="2564" width="16.140625" style="5" customWidth="1"/>
    <col min="2565" max="2565" width="35.85546875" style="5" customWidth="1"/>
    <col min="2566" max="2566" width="24" style="5" customWidth="1"/>
    <col min="2567" max="2567" width="9.28515625" style="5" customWidth="1"/>
    <col min="2568" max="2568" width="9.5703125" style="5" customWidth="1"/>
    <col min="2569" max="2817" width="11.42578125" style="5"/>
    <col min="2818" max="2818" width="9.5703125" style="5" customWidth="1"/>
    <col min="2819" max="2819" width="5.42578125" style="5" customWidth="1"/>
    <col min="2820" max="2820" width="16.140625" style="5" customWidth="1"/>
    <col min="2821" max="2821" width="35.85546875" style="5" customWidth="1"/>
    <col min="2822" max="2822" width="24" style="5" customWidth="1"/>
    <col min="2823" max="2823" width="9.28515625" style="5" customWidth="1"/>
    <col min="2824" max="2824" width="9.5703125" style="5" customWidth="1"/>
    <col min="2825" max="3073" width="11.42578125" style="5"/>
    <col min="3074" max="3074" width="9.5703125" style="5" customWidth="1"/>
    <col min="3075" max="3075" width="5.42578125" style="5" customWidth="1"/>
    <col min="3076" max="3076" width="16.140625" style="5" customWidth="1"/>
    <col min="3077" max="3077" width="35.85546875" style="5" customWidth="1"/>
    <col min="3078" max="3078" width="24" style="5" customWidth="1"/>
    <col min="3079" max="3079" width="9.28515625" style="5" customWidth="1"/>
    <col min="3080" max="3080" width="9.5703125" style="5" customWidth="1"/>
    <col min="3081" max="3329" width="11.42578125" style="5"/>
    <col min="3330" max="3330" width="9.5703125" style="5" customWidth="1"/>
    <col min="3331" max="3331" width="5.42578125" style="5" customWidth="1"/>
    <col min="3332" max="3332" width="16.140625" style="5" customWidth="1"/>
    <col min="3333" max="3333" width="35.85546875" style="5" customWidth="1"/>
    <col min="3334" max="3334" width="24" style="5" customWidth="1"/>
    <col min="3335" max="3335" width="9.28515625" style="5" customWidth="1"/>
    <col min="3336" max="3336" width="9.5703125" style="5" customWidth="1"/>
    <col min="3337" max="3585" width="11.42578125" style="5"/>
    <col min="3586" max="3586" width="9.5703125" style="5" customWidth="1"/>
    <col min="3587" max="3587" width="5.42578125" style="5" customWidth="1"/>
    <col min="3588" max="3588" width="16.140625" style="5" customWidth="1"/>
    <col min="3589" max="3589" width="35.85546875" style="5" customWidth="1"/>
    <col min="3590" max="3590" width="24" style="5" customWidth="1"/>
    <col min="3591" max="3591" width="9.28515625" style="5" customWidth="1"/>
    <col min="3592" max="3592" width="9.5703125" style="5" customWidth="1"/>
    <col min="3593" max="3841" width="11.42578125" style="5"/>
    <col min="3842" max="3842" width="9.5703125" style="5" customWidth="1"/>
    <col min="3843" max="3843" width="5.42578125" style="5" customWidth="1"/>
    <col min="3844" max="3844" width="16.140625" style="5" customWidth="1"/>
    <col min="3845" max="3845" width="35.85546875" style="5" customWidth="1"/>
    <col min="3846" max="3846" width="24" style="5" customWidth="1"/>
    <col min="3847" max="3847" width="9.28515625" style="5" customWidth="1"/>
    <col min="3848" max="3848" width="9.5703125" style="5" customWidth="1"/>
    <col min="3849" max="4097" width="11.42578125" style="5"/>
    <col min="4098" max="4098" width="9.5703125" style="5" customWidth="1"/>
    <col min="4099" max="4099" width="5.42578125" style="5" customWidth="1"/>
    <col min="4100" max="4100" width="16.140625" style="5" customWidth="1"/>
    <col min="4101" max="4101" width="35.85546875" style="5" customWidth="1"/>
    <col min="4102" max="4102" width="24" style="5" customWidth="1"/>
    <col min="4103" max="4103" width="9.28515625" style="5" customWidth="1"/>
    <col min="4104" max="4104" width="9.5703125" style="5" customWidth="1"/>
    <col min="4105" max="4353" width="11.42578125" style="5"/>
    <col min="4354" max="4354" width="9.5703125" style="5" customWidth="1"/>
    <col min="4355" max="4355" width="5.42578125" style="5" customWidth="1"/>
    <col min="4356" max="4356" width="16.140625" style="5" customWidth="1"/>
    <col min="4357" max="4357" width="35.85546875" style="5" customWidth="1"/>
    <col min="4358" max="4358" width="24" style="5" customWidth="1"/>
    <col min="4359" max="4359" width="9.28515625" style="5" customWidth="1"/>
    <col min="4360" max="4360" width="9.5703125" style="5" customWidth="1"/>
    <col min="4361" max="4609" width="11.42578125" style="5"/>
    <col min="4610" max="4610" width="9.5703125" style="5" customWidth="1"/>
    <col min="4611" max="4611" width="5.42578125" style="5" customWidth="1"/>
    <col min="4612" max="4612" width="16.140625" style="5" customWidth="1"/>
    <col min="4613" max="4613" width="35.85546875" style="5" customWidth="1"/>
    <col min="4614" max="4614" width="24" style="5" customWidth="1"/>
    <col min="4615" max="4615" width="9.28515625" style="5" customWidth="1"/>
    <col min="4616" max="4616" width="9.5703125" style="5" customWidth="1"/>
    <col min="4617" max="4865" width="11.42578125" style="5"/>
    <col min="4866" max="4866" width="9.5703125" style="5" customWidth="1"/>
    <col min="4867" max="4867" width="5.42578125" style="5" customWidth="1"/>
    <col min="4868" max="4868" width="16.140625" style="5" customWidth="1"/>
    <col min="4869" max="4869" width="35.85546875" style="5" customWidth="1"/>
    <col min="4870" max="4870" width="24" style="5" customWidth="1"/>
    <col min="4871" max="4871" width="9.28515625" style="5" customWidth="1"/>
    <col min="4872" max="4872" width="9.5703125" style="5" customWidth="1"/>
    <col min="4873" max="5121" width="11.42578125" style="5"/>
    <col min="5122" max="5122" width="9.5703125" style="5" customWidth="1"/>
    <col min="5123" max="5123" width="5.42578125" style="5" customWidth="1"/>
    <col min="5124" max="5124" width="16.140625" style="5" customWidth="1"/>
    <col min="5125" max="5125" width="35.85546875" style="5" customWidth="1"/>
    <col min="5126" max="5126" width="24" style="5" customWidth="1"/>
    <col min="5127" max="5127" width="9.28515625" style="5" customWidth="1"/>
    <col min="5128" max="5128" width="9.5703125" style="5" customWidth="1"/>
    <col min="5129" max="5377" width="11.42578125" style="5"/>
    <col min="5378" max="5378" width="9.5703125" style="5" customWidth="1"/>
    <col min="5379" max="5379" width="5.42578125" style="5" customWidth="1"/>
    <col min="5380" max="5380" width="16.140625" style="5" customWidth="1"/>
    <col min="5381" max="5381" width="35.85546875" style="5" customWidth="1"/>
    <col min="5382" max="5382" width="24" style="5" customWidth="1"/>
    <col min="5383" max="5383" width="9.28515625" style="5" customWidth="1"/>
    <col min="5384" max="5384" width="9.5703125" style="5" customWidth="1"/>
    <col min="5385" max="5633" width="11.42578125" style="5"/>
    <col min="5634" max="5634" width="9.5703125" style="5" customWidth="1"/>
    <col min="5635" max="5635" width="5.42578125" style="5" customWidth="1"/>
    <col min="5636" max="5636" width="16.140625" style="5" customWidth="1"/>
    <col min="5637" max="5637" width="35.85546875" style="5" customWidth="1"/>
    <col min="5638" max="5638" width="24" style="5" customWidth="1"/>
    <col min="5639" max="5639" width="9.28515625" style="5" customWidth="1"/>
    <col min="5640" max="5640" width="9.5703125" style="5" customWidth="1"/>
    <col min="5641" max="5889" width="11.42578125" style="5"/>
    <col min="5890" max="5890" width="9.5703125" style="5" customWidth="1"/>
    <col min="5891" max="5891" width="5.42578125" style="5" customWidth="1"/>
    <col min="5892" max="5892" width="16.140625" style="5" customWidth="1"/>
    <col min="5893" max="5893" width="35.85546875" style="5" customWidth="1"/>
    <col min="5894" max="5894" width="24" style="5" customWidth="1"/>
    <col min="5895" max="5895" width="9.28515625" style="5" customWidth="1"/>
    <col min="5896" max="5896" width="9.5703125" style="5" customWidth="1"/>
    <col min="5897" max="6145" width="11.42578125" style="5"/>
    <col min="6146" max="6146" width="9.5703125" style="5" customWidth="1"/>
    <col min="6147" max="6147" width="5.42578125" style="5" customWidth="1"/>
    <col min="6148" max="6148" width="16.140625" style="5" customWidth="1"/>
    <col min="6149" max="6149" width="35.85546875" style="5" customWidth="1"/>
    <col min="6150" max="6150" width="24" style="5" customWidth="1"/>
    <col min="6151" max="6151" width="9.28515625" style="5" customWidth="1"/>
    <col min="6152" max="6152" width="9.5703125" style="5" customWidth="1"/>
    <col min="6153" max="6401" width="11.42578125" style="5"/>
    <col min="6402" max="6402" width="9.5703125" style="5" customWidth="1"/>
    <col min="6403" max="6403" width="5.42578125" style="5" customWidth="1"/>
    <col min="6404" max="6404" width="16.140625" style="5" customWidth="1"/>
    <col min="6405" max="6405" width="35.85546875" style="5" customWidth="1"/>
    <col min="6406" max="6406" width="24" style="5" customWidth="1"/>
    <col min="6407" max="6407" width="9.28515625" style="5" customWidth="1"/>
    <col min="6408" max="6408" width="9.5703125" style="5" customWidth="1"/>
    <col min="6409" max="6657" width="11.42578125" style="5"/>
    <col min="6658" max="6658" width="9.5703125" style="5" customWidth="1"/>
    <col min="6659" max="6659" width="5.42578125" style="5" customWidth="1"/>
    <col min="6660" max="6660" width="16.140625" style="5" customWidth="1"/>
    <col min="6661" max="6661" width="35.85546875" style="5" customWidth="1"/>
    <col min="6662" max="6662" width="24" style="5" customWidth="1"/>
    <col min="6663" max="6663" width="9.28515625" style="5" customWidth="1"/>
    <col min="6664" max="6664" width="9.5703125" style="5" customWidth="1"/>
    <col min="6665" max="6913" width="11.42578125" style="5"/>
    <col min="6914" max="6914" width="9.5703125" style="5" customWidth="1"/>
    <col min="6915" max="6915" width="5.42578125" style="5" customWidth="1"/>
    <col min="6916" max="6916" width="16.140625" style="5" customWidth="1"/>
    <col min="6917" max="6917" width="35.85546875" style="5" customWidth="1"/>
    <col min="6918" max="6918" width="24" style="5" customWidth="1"/>
    <col min="6919" max="6919" width="9.28515625" style="5" customWidth="1"/>
    <col min="6920" max="6920" width="9.5703125" style="5" customWidth="1"/>
    <col min="6921" max="7169" width="11.42578125" style="5"/>
    <col min="7170" max="7170" width="9.5703125" style="5" customWidth="1"/>
    <col min="7171" max="7171" width="5.42578125" style="5" customWidth="1"/>
    <col min="7172" max="7172" width="16.140625" style="5" customWidth="1"/>
    <col min="7173" max="7173" width="35.85546875" style="5" customWidth="1"/>
    <col min="7174" max="7174" width="24" style="5" customWidth="1"/>
    <col min="7175" max="7175" width="9.28515625" style="5" customWidth="1"/>
    <col min="7176" max="7176" width="9.5703125" style="5" customWidth="1"/>
    <col min="7177" max="7425" width="11.42578125" style="5"/>
    <col min="7426" max="7426" width="9.5703125" style="5" customWidth="1"/>
    <col min="7427" max="7427" width="5.42578125" style="5" customWidth="1"/>
    <col min="7428" max="7428" width="16.140625" style="5" customWidth="1"/>
    <col min="7429" max="7429" width="35.85546875" style="5" customWidth="1"/>
    <col min="7430" max="7430" width="24" style="5" customWidth="1"/>
    <col min="7431" max="7431" width="9.28515625" style="5" customWidth="1"/>
    <col min="7432" max="7432" width="9.5703125" style="5" customWidth="1"/>
    <col min="7433" max="7681" width="11.42578125" style="5"/>
    <col min="7682" max="7682" width="9.5703125" style="5" customWidth="1"/>
    <col min="7683" max="7683" width="5.42578125" style="5" customWidth="1"/>
    <col min="7684" max="7684" width="16.140625" style="5" customWidth="1"/>
    <col min="7685" max="7685" width="35.85546875" style="5" customWidth="1"/>
    <col min="7686" max="7686" width="24" style="5" customWidth="1"/>
    <col min="7687" max="7687" width="9.28515625" style="5" customWidth="1"/>
    <col min="7688" max="7688" width="9.5703125" style="5" customWidth="1"/>
    <col min="7689" max="7937" width="11.42578125" style="5"/>
    <col min="7938" max="7938" width="9.5703125" style="5" customWidth="1"/>
    <col min="7939" max="7939" width="5.42578125" style="5" customWidth="1"/>
    <col min="7940" max="7940" width="16.140625" style="5" customWidth="1"/>
    <col min="7941" max="7941" width="35.85546875" style="5" customWidth="1"/>
    <col min="7942" max="7942" width="24" style="5" customWidth="1"/>
    <col min="7943" max="7943" width="9.28515625" style="5" customWidth="1"/>
    <col min="7944" max="7944" width="9.5703125" style="5" customWidth="1"/>
    <col min="7945" max="8193" width="11.42578125" style="5"/>
    <col min="8194" max="8194" width="9.5703125" style="5" customWidth="1"/>
    <col min="8195" max="8195" width="5.42578125" style="5" customWidth="1"/>
    <col min="8196" max="8196" width="16.140625" style="5" customWidth="1"/>
    <col min="8197" max="8197" width="35.85546875" style="5" customWidth="1"/>
    <col min="8198" max="8198" width="24" style="5" customWidth="1"/>
    <col min="8199" max="8199" width="9.28515625" style="5" customWidth="1"/>
    <col min="8200" max="8200" width="9.5703125" style="5" customWidth="1"/>
    <col min="8201" max="8449" width="11.42578125" style="5"/>
    <col min="8450" max="8450" width="9.5703125" style="5" customWidth="1"/>
    <col min="8451" max="8451" width="5.42578125" style="5" customWidth="1"/>
    <col min="8452" max="8452" width="16.140625" style="5" customWidth="1"/>
    <col min="8453" max="8453" width="35.85546875" style="5" customWidth="1"/>
    <col min="8454" max="8454" width="24" style="5" customWidth="1"/>
    <col min="8455" max="8455" width="9.28515625" style="5" customWidth="1"/>
    <col min="8456" max="8456" width="9.5703125" style="5" customWidth="1"/>
    <col min="8457" max="8705" width="11.42578125" style="5"/>
    <col min="8706" max="8706" width="9.5703125" style="5" customWidth="1"/>
    <col min="8707" max="8707" width="5.42578125" style="5" customWidth="1"/>
    <col min="8708" max="8708" width="16.140625" style="5" customWidth="1"/>
    <col min="8709" max="8709" width="35.85546875" style="5" customWidth="1"/>
    <col min="8710" max="8710" width="24" style="5" customWidth="1"/>
    <col min="8711" max="8711" width="9.28515625" style="5" customWidth="1"/>
    <col min="8712" max="8712" width="9.5703125" style="5" customWidth="1"/>
    <col min="8713" max="8961" width="11.42578125" style="5"/>
    <col min="8962" max="8962" width="9.5703125" style="5" customWidth="1"/>
    <col min="8963" max="8963" width="5.42578125" style="5" customWidth="1"/>
    <col min="8964" max="8964" width="16.140625" style="5" customWidth="1"/>
    <col min="8965" max="8965" width="35.85546875" style="5" customWidth="1"/>
    <col min="8966" max="8966" width="24" style="5" customWidth="1"/>
    <col min="8967" max="8967" width="9.28515625" style="5" customWidth="1"/>
    <col min="8968" max="8968" width="9.5703125" style="5" customWidth="1"/>
    <col min="8969" max="9217" width="11.42578125" style="5"/>
    <col min="9218" max="9218" width="9.5703125" style="5" customWidth="1"/>
    <col min="9219" max="9219" width="5.42578125" style="5" customWidth="1"/>
    <col min="9220" max="9220" width="16.140625" style="5" customWidth="1"/>
    <col min="9221" max="9221" width="35.85546875" style="5" customWidth="1"/>
    <col min="9222" max="9222" width="24" style="5" customWidth="1"/>
    <col min="9223" max="9223" width="9.28515625" style="5" customWidth="1"/>
    <col min="9224" max="9224" width="9.5703125" style="5" customWidth="1"/>
    <col min="9225" max="9473" width="11.42578125" style="5"/>
    <col min="9474" max="9474" width="9.5703125" style="5" customWidth="1"/>
    <col min="9475" max="9475" width="5.42578125" style="5" customWidth="1"/>
    <col min="9476" max="9476" width="16.140625" style="5" customWidth="1"/>
    <col min="9477" max="9477" width="35.85546875" style="5" customWidth="1"/>
    <col min="9478" max="9478" width="24" style="5" customWidth="1"/>
    <col min="9479" max="9479" width="9.28515625" style="5" customWidth="1"/>
    <col min="9480" max="9480" width="9.5703125" style="5" customWidth="1"/>
    <col min="9481" max="9729" width="11.42578125" style="5"/>
    <col min="9730" max="9730" width="9.5703125" style="5" customWidth="1"/>
    <col min="9731" max="9731" width="5.42578125" style="5" customWidth="1"/>
    <col min="9732" max="9732" width="16.140625" style="5" customWidth="1"/>
    <col min="9733" max="9733" width="35.85546875" style="5" customWidth="1"/>
    <col min="9734" max="9734" width="24" style="5" customWidth="1"/>
    <col min="9735" max="9735" width="9.28515625" style="5" customWidth="1"/>
    <col min="9736" max="9736" width="9.5703125" style="5" customWidth="1"/>
    <col min="9737" max="9985" width="11.42578125" style="5"/>
    <col min="9986" max="9986" width="9.5703125" style="5" customWidth="1"/>
    <col min="9987" max="9987" width="5.42578125" style="5" customWidth="1"/>
    <col min="9988" max="9988" width="16.140625" style="5" customWidth="1"/>
    <col min="9989" max="9989" width="35.85546875" style="5" customWidth="1"/>
    <col min="9990" max="9990" width="24" style="5" customWidth="1"/>
    <col min="9991" max="9991" width="9.28515625" style="5" customWidth="1"/>
    <col min="9992" max="9992" width="9.5703125" style="5" customWidth="1"/>
    <col min="9993" max="10241" width="11.42578125" style="5"/>
    <col min="10242" max="10242" width="9.5703125" style="5" customWidth="1"/>
    <col min="10243" max="10243" width="5.42578125" style="5" customWidth="1"/>
    <col min="10244" max="10244" width="16.140625" style="5" customWidth="1"/>
    <col min="10245" max="10245" width="35.85546875" style="5" customWidth="1"/>
    <col min="10246" max="10246" width="24" style="5" customWidth="1"/>
    <col min="10247" max="10247" width="9.28515625" style="5" customWidth="1"/>
    <col min="10248" max="10248" width="9.5703125" style="5" customWidth="1"/>
    <col min="10249" max="10497" width="11.42578125" style="5"/>
    <col min="10498" max="10498" width="9.5703125" style="5" customWidth="1"/>
    <col min="10499" max="10499" width="5.42578125" style="5" customWidth="1"/>
    <col min="10500" max="10500" width="16.140625" style="5" customWidth="1"/>
    <col min="10501" max="10501" width="35.85546875" style="5" customWidth="1"/>
    <col min="10502" max="10502" width="24" style="5" customWidth="1"/>
    <col min="10503" max="10503" width="9.28515625" style="5" customWidth="1"/>
    <col min="10504" max="10504" width="9.5703125" style="5" customWidth="1"/>
    <col min="10505" max="10753" width="11.42578125" style="5"/>
    <col min="10754" max="10754" width="9.5703125" style="5" customWidth="1"/>
    <col min="10755" max="10755" width="5.42578125" style="5" customWidth="1"/>
    <col min="10756" max="10756" width="16.140625" style="5" customWidth="1"/>
    <col min="10757" max="10757" width="35.85546875" style="5" customWidth="1"/>
    <col min="10758" max="10758" width="24" style="5" customWidth="1"/>
    <col min="10759" max="10759" width="9.28515625" style="5" customWidth="1"/>
    <col min="10760" max="10760" width="9.5703125" style="5" customWidth="1"/>
    <col min="10761" max="11009" width="11.42578125" style="5"/>
    <col min="11010" max="11010" width="9.5703125" style="5" customWidth="1"/>
    <col min="11011" max="11011" width="5.42578125" style="5" customWidth="1"/>
    <col min="11012" max="11012" width="16.140625" style="5" customWidth="1"/>
    <col min="11013" max="11013" width="35.85546875" style="5" customWidth="1"/>
    <col min="11014" max="11014" width="24" style="5" customWidth="1"/>
    <col min="11015" max="11015" width="9.28515625" style="5" customWidth="1"/>
    <col min="11016" max="11016" width="9.5703125" style="5" customWidth="1"/>
    <col min="11017" max="11265" width="11.42578125" style="5"/>
    <col min="11266" max="11266" width="9.5703125" style="5" customWidth="1"/>
    <col min="11267" max="11267" width="5.42578125" style="5" customWidth="1"/>
    <col min="11268" max="11268" width="16.140625" style="5" customWidth="1"/>
    <col min="11269" max="11269" width="35.85546875" style="5" customWidth="1"/>
    <col min="11270" max="11270" width="24" style="5" customWidth="1"/>
    <col min="11271" max="11271" width="9.28515625" style="5" customWidth="1"/>
    <col min="11272" max="11272" width="9.5703125" style="5" customWidth="1"/>
    <col min="11273" max="11521" width="11.42578125" style="5"/>
    <col min="11522" max="11522" width="9.5703125" style="5" customWidth="1"/>
    <col min="11523" max="11523" width="5.42578125" style="5" customWidth="1"/>
    <col min="11524" max="11524" width="16.140625" style="5" customWidth="1"/>
    <col min="11525" max="11525" width="35.85546875" style="5" customWidth="1"/>
    <col min="11526" max="11526" width="24" style="5" customWidth="1"/>
    <col min="11527" max="11527" width="9.28515625" style="5" customWidth="1"/>
    <col min="11528" max="11528" width="9.5703125" style="5" customWidth="1"/>
    <col min="11529" max="11777" width="11.42578125" style="5"/>
    <col min="11778" max="11778" width="9.5703125" style="5" customWidth="1"/>
    <col min="11779" max="11779" width="5.42578125" style="5" customWidth="1"/>
    <col min="11780" max="11780" width="16.140625" style="5" customWidth="1"/>
    <col min="11781" max="11781" width="35.85546875" style="5" customWidth="1"/>
    <col min="11782" max="11782" width="24" style="5" customWidth="1"/>
    <col min="11783" max="11783" width="9.28515625" style="5" customWidth="1"/>
    <col min="11784" max="11784" width="9.5703125" style="5" customWidth="1"/>
    <col min="11785" max="12033" width="11.42578125" style="5"/>
    <col min="12034" max="12034" width="9.5703125" style="5" customWidth="1"/>
    <col min="12035" max="12035" width="5.42578125" style="5" customWidth="1"/>
    <col min="12036" max="12036" width="16.140625" style="5" customWidth="1"/>
    <col min="12037" max="12037" width="35.85546875" style="5" customWidth="1"/>
    <col min="12038" max="12038" width="24" style="5" customWidth="1"/>
    <col min="12039" max="12039" width="9.28515625" style="5" customWidth="1"/>
    <col min="12040" max="12040" width="9.5703125" style="5" customWidth="1"/>
    <col min="12041" max="12289" width="11.42578125" style="5"/>
    <col min="12290" max="12290" width="9.5703125" style="5" customWidth="1"/>
    <col min="12291" max="12291" width="5.42578125" style="5" customWidth="1"/>
    <col min="12292" max="12292" width="16.140625" style="5" customWidth="1"/>
    <col min="12293" max="12293" width="35.85546875" style="5" customWidth="1"/>
    <col min="12294" max="12294" width="24" style="5" customWidth="1"/>
    <col min="12295" max="12295" width="9.28515625" style="5" customWidth="1"/>
    <col min="12296" max="12296" width="9.5703125" style="5" customWidth="1"/>
    <col min="12297" max="12545" width="11.42578125" style="5"/>
    <col min="12546" max="12546" width="9.5703125" style="5" customWidth="1"/>
    <col min="12547" max="12547" width="5.42578125" style="5" customWidth="1"/>
    <col min="12548" max="12548" width="16.140625" style="5" customWidth="1"/>
    <col min="12549" max="12549" width="35.85546875" style="5" customWidth="1"/>
    <col min="12550" max="12550" width="24" style="5" customWidth="1"/>
    <col min="12551" max="12551" width="9.28515625" style="5" customWidth="1"/>
    <col min="12552" max="12552" width="9.5703125" style="5" customWidth="1"/>
    <col min="12553" max="12801" width="11.42578125" style="5"/>
    <col min="12802" max="12802" width="9.5703125" style="5" customWidth="1"/>
    <col min="12803" max="12803" width="5.42578125" style="5" customWidth="1"/>
    <col min="12804" max="12804" width="16.140625" style="5" customWidth="1"/>
    <col min="12805" max="12805" width="35.85546875" style="5" customWidth="1"/>
    <col min="12806" max="12806" width="24" style="5" customWidth="1"/>
    <col min="12807" max="12807" width="9.28515625" style="5" customWidth="1"/>
    <col min="12808" max="12808" width="9.5703125" style="5" customWidth="1"/>
    <col min="12809" max="13057" width="11.42578125" style="5"/>
    <col min="13058" max="13058" width="9.5703125" style="5" customWidth="1"/>
    <col min="13059" max="13059" width="5.42578125" style="5" customWidth="1"/>
    <col min="13060" max="13060" width="16.140625" style="5" customWidth="1"/>
    <col min="13061" max="13061" width="35.85546875" style="5" customWidth="1"/>
    <col min="13062" max="13062" width="24" style="5" customWidth="1"/>
    <col min="13063" max="13063" width="9.28515625" style="5" customWidth="1"/>
    <col min="13064" max="13064" width="9.5703125" style="5" customWidth="1"/>
    <col min="13065" max="13313" width="11.42578125" style="5"/>
    <col min="13314" max="13314" width="9.5703125" style="5" customWidth="1"/>
    <col min="13315" max="13315" width="5.42578125" style="5" customWidth="1"/>
    <col min="13316" max="13316" width="16.140625" style="5" customWidth="1"/>
    <col min="13317" max="13317" width="35.85546875" style="5" customWidth="1"/>
    <col min="13318" max="13318" width="24" style="5" customWidth="1"/>
    <col min="13319" max="13319" width="9.28515625" style="5" customWidth="1"/>
    <col min="13320" max="13320" width="9.5703125" style="5" customWidth="1"/>
    <col min="13321" max="13569" width="11.42578125" style="5"/>
    <col min="13570" max="13570" width="9.5703125" style="5" customWidth="1"/>
    <col min="13571" max="13571" width="5.42578125" style="5" customWidth="1"/>
    <col min="13572" max="13572" width="16.140625" style="5" customWidth="1"/>
    <col min="13573" max="13573" width="35.85546875" style="5" customWidth="1"/>
    <col min="13574" max="13574" width="24" style="5" customWidth="1"/>
    <col min="13575" max="13575" width="9.28515625" style="5" customWidth="1"/>
    <col min="13576" max="13576" width="9.5703125" style="5" customWidth="1"/>
    <col min="13577" max="13825" width="11.42578125" style="5"/>
    <col min="13826" max="13826" width="9.5703125" style="5" customWidth="1"/>
    <col min="13827" max="13827" width="5.42578125" style="5" customWidth="1"/>
    <col min="13828" max="13828" width="16.140625" style="5" customWidth="1"/>
    <col min="13829" max="13829" width="35.85546875" style="5" customWidth="1"/>
    <col min="13830" max="13830" width="24" style="5" customWidth="1"/>
    <col min="13831" max="13831" width="9.28515625" style="5" customWidth="1"/>
    <col min="13832" max="13832" width="9.5703125" style="5" customWidth="1"/>
    <col min="13833" max="14081" width="11.42578125" style="5"/>
    <col min="14082" max="14082" width="9.5703125" style="5" customWidth="1"/>
    <col min="14083" max="14083" width="5.42578125" style="5" customWidth="1"/>
    <col min="14084" max="14084" width="16.140625" style="5" customWidth="1"/>
    <col min="14085" max="14085" width="35.85546875" style="5" customWidth="1"/>
    <col min="14086" max="14086" width="24" style="5" customWidth="1"/>
    <col min="14087" max="14087" width="9.28515625" style="5" customWidth="1"/>
    <col min="14088" max="14088" width="9.5703125" style="5" customWidth="1"/>
    <col min="14089" max="14337" width="11.42578125" style="5"/>
    <col min="14338" max="14338" width="9.5703125" style="5" customWidth="1"/>
    <col min="14339" max="14339" width="5.42578125" style="5" customWidth="1"/>
    <col min="14340" max="14340" width="16.140625" style="5" customWidth="1"/>
    <col min="14341" max="14341" width="35.85546875" style="5" customWidth="1"/>
    <col min="14342" max="14342" width="24" style="5" customWidth="1"/>
    <col min="14343" max="14343" width="9.28515625" style="5" customWidth="1"/>
    <col min="14344" max="14344" width="9.5703125" style="5" customWidth="1"/>
    <col min="14345" max="14593" width="11.42578125" style="5"/>
    <col min="14594" max="14594" width="9.5703125" style="5" customWidth="1"/>
    <col min="14595" max="14595" width="5.42578125" style="5" customWidth="1"/>
    <col min="14596" max="14596" width="16.140625" style="5" customWidth="1"/>
    <col min="14597" max="14597" width="35.85546875" style="5" customWidth="1"/>
    <col min="14598" max="14598" width="24" style="5" customWidth="1"/>
    <col min="14599" max="14599" width="9.28515625" style="5" customWidth="1"/>
    <col min="14600" max="14600" width="9.5703125" style="5" customWidth="1"/>
    <col min="14601" max="14849" width="11.42578125" style="5"/>
    <col min="14850" max="14850" width="9.5703125" style="5" customWidth="1"/>
    <col min="14851" max="14851" width="5.42578125" style="5" customWidth="1"/>
    <col min="14852" max="14852" width="16.140625" style="5" customWidth="1"/>
    <col min="14853" max="14853" width="35.85546875" style="5" customWidth="1"/>
    <col min="14854" max="14854" width="24" style="5" customWidth="1"/>
    <col min="14855" max="14855" width="9.28515625" style="5" customWidth="1"/>
    <col min="14856" max="14856" width="9.5703125" style="5" customWidth="1"/>
    <col min="14857" max="15105" width="11.42578125" style="5"/>
    <col min="15106" max="15106" width="9.5703125" style="5" customWidth="1"/>
    <col min="15107" max="15107" width="5.42578125" style="5" customWidth="1"/>
    <col min="15108" max="15108" width="16.140625" style="5" customWidth="1"/>
    <col min="15109" max="15109" width="35.85546875" style="5" customWidth="1"/>
    <col min="15110" max="15110" width="24" style="5" customWidth="1"/>
    <col min="15111" max="15111" width="9.28515625" style="5" customWidth="1"/>
    <col min="15112" max="15112" width="9.5703125" style="5" customWidth="1"/>
    <col min="15113" max="15361" width="11.42578125" style="5"/>
    <col min="15362" max="15362" width="9.5703125" style="5" customWidth="1"/>
    <col min="15363" max="15363" width="5.42578125" style="5" customWidth="1"/>
    <col min="15364" max="15364" width="16.140625" style="5" customWidth="1"/>
    <col min="15365" max="15365" width="35.85546875" style="5" customWidth="1"/>
    <col min="15366" max="15366" width="24" style="5" customWidth="1"/>
    <col min="15367" max="15367" width="9.28515625" style="5" customWidth="1"/>
    <col min="15368" max="15368" width="9.5703125" style="5" customWidth="1"/>
    <col min="15369" max="15617" width="11.42578125" style="5"/>
    <col min="15618" max="15618" width="9.5703125" style="5" customWidth="1"/>
    <col min="15619" max="15619" width="5.42578125" style="5" customWidth="1"/>
    <col min="15620" max="15620" width="16.140625" style="5" customWidth="1"/>
    <col min="15621" max="15621" width="35.85546875" style="5" customWidth="1"/>
    <col min="15622" max="15622" width="24" style="5" customWidth="1"/>
    <col min="15623" max="15623" width="9.28515625" style="5" customWidth="1"/>
    <col min="15624" max="15624" width="9.5703125" style="5" customWidth="1"/>
    <col min="15625" max="15873" width="11.42578125" style="5"/>
    <col min="15874" max="15874" width="9.5703125" style="5" customWidth="1"/>
    <col min="15875" max="15875" width="5.42578125" style="5" customWidth="1"/>
    <col min="15876" max="15876" width="16.140625" style="5" customWidth="1"/>
    <col min="15877" max="15877" width="35.85546875" style="5" customWidth="1"/>
    <col min="15878" max="15878" width="24" style="5" customWidth="1"/>
    <col min="15879" max="15879" width="9.28515625" style="5" customWidth="1"/>
    <col min="15880" max="15880" width="9.5703125" style="5" customWidth="1"/>
    <col min="15881" max="16129" width="11.42578125" style="5"/>
    <col min="16130" max="16130" width="9.5703125" style="5" customWidth="1"/>
    <col min="16131" max="16131" width="5.42578125" style="5" customWidth="1"/>
    <col min="16132" max="16132" width="16.140625" style="5" customWidth="1"/>
    <col min="16133" max="16133" width="35.85546875" style="5" customWidth="1"/>
    <col min="16134" max="16134" width="24" style="5" customWidth="1"/>
    <col min="16135" max="16135" width="9.28515625" style="5" customWidth="1"/>
    <col min="16136" max="16136" width="9.5703125" style="5" customWidth="1"/>
    <col min="16137" max="16384" width="11.42578125" style="5"/>
  </cols>
  <sheetData>
    <row r="1" spans="2:9" ht="13.5" thickBot="1" x14ac:dyDescent="0.25"/>
    <row r="2" spans="2:9" ht="27.75" customHeight="1" x14ac:dyDescent="0.2">
      <c r="B2" s="436" t="s">
        <v>0</v>
      </c>
      <c r="C2" s="437"/>
      <c r="D2" s="438" t="s">
        <v>713</v>
      </c>
      <c r="E2" s="439"/>
      <c r="F2" s="437"/>
      <c r="G2" s="438"/>
      <c r="H2" s="440"/>
    </row>
    <row r="3" spans="2:9" ht="13.5" thickBot="1" x14ac:dyDescent="0.25">
      <c r="B3" s="441" t="s">
        <v>117</v>
      </c>
      <c r="C3" s="442"/>
      <c r="D3" s="443" t="s">
        <v>3</v>
      </c>
      <c r="E3" s="444"/>
      <c r="F3" s="442"/>
      <c r="G3" s="445">
        <v>45470</v>
      </c>
      <c r="H3" s="446"/>
    </row>
    <row r="4" spans="2:9" ht="13.5" thickBot="1" x14ac:dyDescent="0.25">
      <c r="B4" s="9"/>
      <c r="H4" s="10"/>
    </row>
    <row r="5" spans="2:9" ht="13.5" thickBot="1" x14ac:dyDescent="0.25">
      <c r="B5" s="447" t="s">
        <v>714</v>
      </c>
      <c r="C5" s="448"/>
      <c r="D5" s="448"/>
      <c r="E5" s="448"/>
      <c r="F5" s="448"/>
      <c r="G5" s="448"/>
      <c r="H5" s="449"/>
    </row>
    <row r="6" spans="2:9" ht="13.5" thickBot="1" x14ac:dyDescent="0.25">
      <c r="B6" s="450" t="s">
        <v>715</v>
      </c>
      <c r="C6" s="451"/>
      <c r="D6" s="11" t="s">
        <v>716</v>
      </c>
      <c r="E6" s="220" t="s">
        <v>717</v>
      </c>
      <c r="F6" s="452" t="s">
        <v>718</v>
      </c>
      <c r="G6" s="453"/>
      <c r="H6" s="454"/>
    </row>
    <row r="7" spans="2:9" x14ac:dyDescent="0.2">
      <c r="B7" s="455">
        <v>2</v>
      </c>
      <c r="C7" s="456"/>
      <c r="D7" s="12" t="s">
        <v>719</v>
      </c>
      <c r="E7" s="12" t="s">
        <v>720</v>
      </c>
      <c r="F7" s="457" t="s">
        <v>721</v>
      </c>
      <c r="G7" s="458"/>
      <c r="H7" s="459"/>
    </row>
    <row r="8" spans="2:9" x14ac:dyDescent="0.2">
      <c r="B8" s="429">
        <v>3</v>
      </c>
      <c r="C8" s="430"/>
      <c r="D8" s="15">
        <v>44213</v>
      </c>
      <c r="E8" s="12" t="s">
        <v>720</v>
      </c>
      <c r="F8" s="431" t="s">
        <v>722</v>
      </c>
      <c r="G8" s="431"/>
      <c r="H8" s="432"/>
    </row>
    <row r="9" spans="2:9" ht="27.75" customHeight="1" x14ac:dyDescent="0.2">
      <c r="B9" s="429">
        <v>4</v>
      </c>
      <c r="C9" s="430"/>
      <c r="D9" s="15">
        <v>44622</v>
      </c>
      <c r="E9" s="12" t="s">
        <v>720</v>
      </c>
      <c r="F9" s="431" t="s">
        <v>723</v>
      </c>
      <c r="G9" s="431"/>
      <c r="H9" s="432"/>
      <c r="I9" s="13"/>
    </row>
    <row r="10" spans="2:9" x14ac:dyDescent="0.2">
      <c r="B10" s="429">
        <v>5</v>
      </c>
      <c r="C10" s="430"/>
      <c r="D10" s="15">
        <v>45040</v>
      </c>
      <c r="E10" s="219" t="s">
        <v>724</v>
      </c>
      <c r="F10" s="431" t="s">
        <v>725</v>
      </c>
      <c r="G10" s="431"/>
      <c r="H10" s="432"/>
    </row>
    <row r="11" spans="2:9" x14ac:dyDescent="0.2">
      <c r="B11" s="429">
        <v>6</v>
      </c>
      <c r="C11" s="430"/>
      <c r="D11" s="15">
        <v>44002</v>
      </c>
      <c r="E11" s="219" t="s">
        <v>726</v>
      </c>
      <c r="F11" s="431" t="s">
        <v>727</v>
      </c>
      <c r="G11" s="431"/>
      <c r="H11" s="432"/>
    </row>
    <row r="12" spans="2:9" x14ac:dyDescent="0.2">
      <c r="B12" s="429">
        <v>7</v>
      </c>
      <c r="C12" s="430"/>
      <c r="D12" s="15">
        <v>45314</v>
      </c>
      <c r="E12" s="179" t="s">
        <v>724</v>
      </c>
      <c r="F12" s="433" t="s">
        <v>728</v>
      </c>
      <c r="G12" s="434"/>
      <c r="H12" s="435"/>
    </row>
    <row r="13" spans="2:9" x14ac:dyDescent="0.2">
      <c r="B13" s="429">
        <v>8</v>
      </c>
      <c r="C13" s="430"/>
      <c r="D13" s="15">
        <v>45372</v>
      </c>
      <c r="E13" s="179" t="s">
        <v>726</v>
      </c>
      <c r="F13" s="431" t="s">
        <v>729</v>
      </c>
      <c r="G13" s="431"/>
      <c r="H13" s="432"/>
    </row>
    <row r="14" spans="2:9" ht="85.5" customHeight="1" x14ac:dyDescent="0.2">
      <c r="B14" s="429">
        <v>9</v>
      </c>
      <c r="C14" s="430"/>
      <c r="D14" s="15">
        <v>45470</v>
      </c>
      <c r="E14" s="179" t="s">
        <v>726</v>
      </c>
      <c r="F14" s="431" t="s">
        <v>730</v>
      </c>
      <c r="G14" s="431"/>
      <c r="H14" s="432"/>
    </row>
    <row r="15" spans="2:9" x14ac:dyDescent="0.2">
      <c r="B15" s="429"/>
      <c r="C15" s="430"/>
      <c r="D15" s="219"/>
      <c r="E15" s="179"/>
      <c r="F15" s="431"/>
      <c r="G15" s="431"/>
      <c r="H15" s="432"/>
    </row>
    <row r="16" spans="2:9" x14ac:dyDescent="0.2">
      <c r="B16" s="429"/>
      <c r="C16" s="430"/>
      <c r="D16" s="219"/>
      <c r="E16" s="179"/>
      <c r="F16" s="431"/>
      <c r="G16" s="431"/>
      <c r="H16" s="432"/>
    </row>
    <row r="17" spans="2:8" x14ac:dyDescent="0.2">
      <c r="B17" s="429"/>
      <c r="C17" s="430"/>
      <c r="D17" s="219"/>
      <c r="E17" s="179"/>
      <c r="F17" s="431"/>
      <c r="G17" s="431"/>
      <c r="H17" s="432"/>
    </row>
    <row r="18" spans="2:8" ht="13.5" thickBot="1" x14ac:dyDescent="0.25">
      <c r="B18" s="425"/>
      <c r="C18" s="426"/>
      <c r="D18" s="221"/>
      <c r="E18" s="14"/>
      <c r="F18" s="427"/>
      <c r="G18" s="427"/>
      <c r="H18" s="428"/>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B2:E19"/>
  <sheetViews>
    <sheetView topLeftCell="A4" workbookViewId="0">
      <selection activeCell="B13" sqref="B13:B19"/>
    </sheetView>
  </sheetViews>
  <sheetFormatPr baseColWidth="10" defaultColWidth="11.42578125" defaultRowHeight="15" x14ac:dyDescent="0.25"/>
  <sheetData>
    <row r="2" spans="2:5" x14ac:dyDescent="0.25">
      <c r="B2" t="s">
        <v>731</v>
      </c>
      <c r="E2" t="s">
        <v>155</v>
      </c>
    </row>
    <row r="3" spans="2:5" x14ac:dyDescent="0.25">
      <c r="B3" t="s">
        <v>545</v>
      </c>
      <c r="E3" t="s">
        <v>97</v>
      </c>
    </row>
    <row r="4" spans="2:5" x14ac:dyDescent="0.25">
      <c r="B4" t="s">
        <v>732</v>
      </c>
      <c r="E4" t="s">
        <v>733</v>
      </c>
    </row>
    <row r="5" spans="2:5" x14ac:dyDescent="0.25">
      <c r="B5" t="s">
        <v>105</v>
      </c>
    </row>
    <row r="8" spans="2:5" x14ac:dyDescent="0.25">
      <c r="B8" t="s">
        <v>734</v>
      </c>
    </row>
    <row r="9" spans="2:5" x14ac:dyDescent="0.25">
      <c r="B9" t="s">
        <v>546</v>
      </c>
    </row>
    <row r="10" spans="2:5" x14ac:dyDescent="0.25">
      <c r="B10" t="s">
        <v>111</v>
      </c>
    </row>
    <row r="13" spans="2:5" x14ac:dyDescent="0.25">
      <c r="B13" t="s">
        <v>735</v>
      </c>
    </row>
    <row r="14" spans="2:5" x14ac:dyDescent="0.25">
      <c r="B14" t="s">
        <v>736</v>
      </c>
    </row>
    <row r="15" spans="2:5" x14ac:dyDescent="0.25">
      <c r="B15" t="s">
        <v>737</v>
      </c>
    </row>
    <row r="16" spans="2:5" x14ac:dyDescent="0.25">
      <c r="B16" t="s">
        <v>738</v>
      </c>
    </row>
    <row r="17" spans="2:2" x14ac:dyDescent="0.25">
      <c r="B17" t="s">
        <v>739</v>
      </c>
    </row>
    <row r="18" spans="2:2" x14ac:dyDescent="0.25">
      <c r="B18" t="s">
        <v>740</v>
      </c>
    </row>
    <row r="19" spans="2:2" x14ac:dyDescent="0.25">
      <c r="B19" t="s">
        <v>741</v>
      </c>
    </row>
  </sheetData>
  <sortState xmlns:xlrd2="http://schemas.microsoft.com/office/spreadsheetml/2017/richdata2" ref="B2:B5">
    <sortCondition ref="B2:B5"/>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3:A21"/>
  <sheetViews>
    <sheetView workbookViewId="0">
      <selection activeCell="A19" sqref="A19"/>
    </sheetView>
  </sheetViews>
  <sheetFormatPr baseColWidth="10" defaultColWidth="11.42578125" defaultRowHeight="12.75" x14ac:dyDescent="0.2"/>
  <cols>
    <col min="1" max="1" width="32.85546875" style="1" customWidth="1"/>
    <col min="2" max="16384" width="11.42578125" style="1"/>
  </cols>
  <sheetData>
    <row r="3" spans="1:1" x14ac:dyDescent="0.2">
      <c r="A3" s="2" t="s">
        <v>99</v>
      </c>
    </row>
    <row r="4" spans="1:1" x14ac:dyDescent="0.2">
      <c r="A4" s="2" t="s">
        <v>157</v>
      </c>
    </row>
    <row r="5" spans="1:1" x14ac:dyDescent="0.2">
      <c r="A5" s="2" t="s">
        <v>168</v>
      </c>
    </row>
    <row r="6" spans="1:1" x14ac:dyDescent="0.2">
      <c r="A6" s="2" t="s">
        <v>158</v>
      </c>
    </row>
    <row r="7" spans="1:1" x14ac:dyDescent="0.2">
      <c r="A7" s="2" t="s">
        <v>100</v>
      </c>
    </row>
    <row r="8" spans="1:1" x14ac:dyDescent="0.2">
      <c r="A8" s="2" t="s">
        <v>101</v>
      </c>
    </row>
    <row r="9" spans="1:1" x14ac:dyDescent="0.2">
      <c r="A9" s="2" t="s">
        <v>742</v>
      </c>
    </row>
    <row r="10" spans="1:1" x14ac:dyDescent="0.2">
      <c r="A10" s="2" t="s">
        <v>102</v>
      </c>
    </row>
    <row r="11" spans="1:1" x14ac:dyDescent="0.2">
      <c r="A11" s="2" t="s">
        <v>160</v>
      </c>
    </row>
    <row r="12" spans="1:1" x14ac:dyDescent="0.2">
      <c r="A12" s="2" t="s">
        <v>743</v>
      </c>
    </row>
    <row r="13" spans="1:1" x14ac:dyDescent="0.2">
      <c r="A13" s="2" t="s">
        <v>744</v>
      </c>
    </row>
    <row r="14" spans="1:1" x14ac:dyDescent="0.2">
      <c r="A14" s="2" t="s">
        <v>161</v>
      </c>
    </row>
    <row r="16" spans="1:1" x14ac:dyDescent="0.2">
      <c r="A16" s="2" t="s">
        <v>745</v>
      </c>
    </row>
    <row r="17" spans="1:1" x14ac:dyDescent="0.2">
      <c r="A17" s="2" t="s">
        <v>731</v>
      </c>
    </row>
    <row r="18" spans="1:1" x14ac:dyDescent="0.2">
      <c r="A18" s="2" t="s">
        <v>545</v>
      </c>
    </row>
    <row r="20" spans="1:1" x14ac:dyDescent="0.2">
      <c r="A20" s="2" t="s">
        <v>546</v>
      </c>
    </row>
    <row r="21" spans="1:1" x14ac:dyDescent="0.2">
      <c r="A21" s="2" t="s">
        <v>111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tabColor rgb="FF002060"/>
  </sheetPr>
  <dimension ref="A1:BV66"/>
  <sheetViews>
    <sheetView tabSelected="1" topLeftCell="B6" zoomScale="90" zoomScaleNormal="90" workbookViewId="0">
      <pane xSplit="4" ySplit="3" topLeftCell="F9" activePane="bottomRight" state="frozen"/>
      <selection activeCell="B6" sqref="B6"/>
      <selection pane="topRight" activeCell="F6" sqref="F6"/>
      <selection pane="bottomLeft" activeCell="B9" sqref="B9"/>
      <selection pane="bottomRight" activeCell="D35" sqref="D35"/>
    </sheetView>
  </sheetViews>
  <sheetFormatPr baseColWidth="10" defaultColWidth="11.42578125" defaultRowHeight="12.75" x14ac:dyDescent="0.2"/>
  <cols>
    <col min="1" max="1" width="11.42578125" style="5"/>
    <col min="2" max="2" width="12.7109375" style="8" customWidth="1"/>
    <col min="3" max="3" width="14.28515625" style="8" customWidth="1"/>
    <col min="4" max="4" width="12.140625" style="8" customWidth="1"/>
    <col min="5" max="6" width="41.140625" style="8" customWidth="1"/>
    <col min="7" max="7" width="26.140625" style="8" customWidth="1"/>
    <col min="8" max="8" width="12.5703125" style="8" customWidth="1"/>
    <col min="9" max="11" width="22.85546875" style="8" customWidth="1"/>
    <col min="12" max="12" width="25.28515625" style="8" customWidth="1"/>
    <col min="13" max="13" width="32.28515625" style="8" customWidth="1"/>
    <col min="14" max="14" width="14" style="8" bestFit="1" customWidth="1"/>
    <col min="15" max="15" width="15.140625" style="8" customWidth="1"/>
    <col min="16" max="16" width="16.140625" style="5" customWidth="1"/>
    <col min="17" max="17" width="6.7109375" style="61" customWidth="1"/>
    <col min="18" max="18" width="13.140625" style="8" customWidth="1"/>
    <col min="19" max="19" width="13.7109375" style="8" customWidth="1"/>
    <col min="20" max="20" width="12.7109375" style="8" customWidth="1"/>
    <col min="21" max="21" width="6.42578125" style="8" customWidth="1"/>
    <col min="22" max="22" width="11.5703125" style="8" customWidth="1"/>
    <col min="23" max="23" width="4.28515625" style="5" customWidth="1"/>
    <col min="24" max="24" width="51.85546875" style="140" customWidth="1"/>
    <col min="25" max="25" width="13.28515625" style="8" customWidth="1"/>
    <col min="26" max="26" width="6.85546875" style="8" customWidth="1"/>
    <col min="27" max="27" width="5.7109375" style="8" customWidth="1"/>
    <col min="28" max="28" width="5.5703125" style="8" customWidth="1"/>
    <col min="29" max="29" width="7.140625" style="8" customWidth="1"/>
    <col min="30" max="30" width="6.7109375" style="8" customWidth="1"/>
    <col min="31" max="31" width="7.5703125" style="8" customWidth="1"/>
    <col min="32" max="32" width="34.85546875" style="145" customWidth="1"/>
    <col min="33" max="33" width="9.28515625" style="61" customWidth="1"/>
    <col min="34" max="34" width="11.5703125" style="8" customWidth="1"/>
    <col min="35" max="35" width="10.42578125" style="8" customWidth="1"/>
    <col min="36" max="36" width="13.85546875" style="8" customWidth="1"/>
    <col min="37" max="37" width="9.140625" style="8" customWidth="1"/>
    <col min="38" max="38" width="15.28515625" style="8" customWidth="1"/>
    <col min="39" max="39" width="15.42578125" style="8" customWidth="1"/>
    <col min="40" max="40" width="14.28515625" style="8" customWidth="1"/>
    <col min="41" max="41" width="32.85546875" style="5" customWidth="1"/>
    <col min="42" max="42" width="16" style="5" customWidth="1"/>
    <col min="43" max="43" width="17.7109375" style="5" customWidth="1"/>
    <col min="44" max="44" width="16" style="61" customWidth="1"/>
    <col min="45" max="45" width="35.140625" style="5" customWidth="1"/>
    <col min="46" max="46" width="9.28515625" style="5" customWidth="1"/>
    <col min="47" max="16384" width="11.42578125" style="5"/>
  </cols>
  <sheetData>
    <row r="1" spans="1:74" ht="31.5" customHeight="1" x14ac:dyDescent="0.2"/>
    <row r="2" spans="1:74" ht="24" customHeight="1" x14ac:dyDescent="0.2">
      <c r="B2" s="317" t="s">
        <v>0</v>
      </c>
      <c r="C2" s="317"/>
      <c r="D2" s="317"/>
      <c r="E2" s="317"/>
      <c r="F2" s="317" t="s">
        <v>116</v>
      </c>
      <c r="G2" s="317"/>
      <c r="H2" s="317"/>
      <c r="I2" s="317"/>
      <c r="J2" s="317"/>
      <c r="K2" s="317"/>
      <c r="L2" s="317"/>
      <c r="M2" s="317"/>
      <c r="N2" s="317"/>
      <c r="O2" s="317"/>
      <c r="P2" s="317"/>
      <c r="Q2" s="317"/>
      <c r="R2" s="317"/>
      <c r="S2" s="317"/>
      <c r="T2" s="317"/>
      <c r="U2" s="317"/>
      <c r="V2" s="317"/>
      <c r="W2" s="317"/>
      <c r="X2" s="317"/>
      <c r="Y2" s="317"/>
      <c r="Z2" s="317"/>
      <c r="AA2" s="317"/>
      <c r="AB2" s="317"/>
      <c r="AC2" s="317"/>
      <c r="AD2" s="317"/>
      <c r="AE2" s="317"/>
      <c r="AF2" s="317"/>
      <c r="AG2" s="317"/>
      <c r="AH2" s="317"/>
      <c r="AI2" s="317"/>
      <c r="AJ2" s="317"/>
      <c r="AK2" s="317"/>
      <c r="AL2" s="317"/>
      <c r="AM2" s="317"/>
      <c r="AN2" s="317"/>
      <c r="AO2" s="316"/>
      <c r="AP2" s="316"/>
      <c r="AQ2" s="316"/>
      <c r="AR2" s="316"/>
      <c r="AS2" s="316"/>
      <c r="AT2" s="316"/>
    </row>
    <row r="3" spans="1:74" ht="24" customHeight="1" x14ac:dyDescent="0.2">
      <c r="B3" s="317"/>
      <c r="C3" s="317"/>
      <c r="D3" s="317"/>
      <c r="E3" s="317"/>
      <c r="F3" s="317"/>
      <c r="G3" s="317"/>
      <c r="H3" s="317"/>
      <c r="I3" s="317"/>
      <c r="J3" s="317"/>
      <c r="K3" s="317"/>
      <c r="L3" s="317"/>
      <c r="M3" s="317"/>
      <c r="N3" s="317"/>
      <c r="O3" s="317"/>
      <c r="P3" s="317"/>
      <c r="Q3" s="317"/>
      <c r="R3" s="317"/>
      <c r="S3" s="317"/>
      <c r="T3" s="317"/>
      <c r="U3" s="317"/>
      <c r="V3" s="317"/>
      <c r="W3" s="317"/>
      <c r="X3" s="317"/>
      <c r="Y3" s="317"/>
      <c r="Z3" s="317"/>
      <c r="AA3" s="317"/>
      <c r="AB3" s="317"/>
      <c r="AC3" s="317"/>
      <c r="AD3" s="317"/>
      <c r="AE3" s="317"/>
      <c r="AF3" s="317"/>
      <c r="AG3" s="317"/>
      <c r="AH3" s="317"/>
      <c r="AI3" s="317"/>
      <c r="AJ3" s="317"/>
      <c r="AK3" s="317"/>
      <c r="AL3" s="317"/>
      <c r="AM3" s="317"/>
      <c r="AN3" s="317"/>
      <c r="AO3" s="316"/>
      <c r="AP3" s="316"/>
      <c r="AQ3" s="316"/>
      <c r="AR3" s="316"/>
      <c r="AS3" s="316"/>
      <c r="AT3" s="316"/>
    </row>
    <row r="4" spans="1:74" ht="32.25" customHeight="1" x14ac:dyDescent="0.2">
      <c r="B4" s="317" t="s">
        <v>117</v>
      </c>
      <c r="C4" s="317"/>
      <c r="D4" s="317"/>
      <c r="E4" s="317"/>
      <c r="F4" s="318" t="s">
        <v>3</v>
      </c>
      <c r="G4" s="319"/>
      <c r="H4" s="319"/>
      <c r="I4" s="319"/>
      <c r="J4" s="319"/>
      <c r="K4" s="319"/>
      <c r="L4" s="319"/>
      <c r="M4" s="319"/>
      <c r="N4" s="319"/>
      <c r="O4" s="319"/>
      <c r="P4" s="319"/>
      <c r="Q4" s="319"/>
      <c r="R4" s="319"/>
      <c r="S4" s="319"/>
      <c r="T4" s="319"/>
      <c r="U4" s="319"/>
      <c r="V4" s="319"/>
      <c r="W4" s="319"/>
      <c r="X4" s="319"/>
      <c r="Y4" s="319"/>
      <c r="Z4" s="319"/>
      <c r="AA4" s="319"/>
      <c r="AB4" s="319"/>
      <c r="AC4" s="319"/>
      <c r="AD4" s="319"/>
      <c r="AE4" s="319"/>
      <c r="AF4" s="319"/>
      <c r="AG4" s="319"/>
      <c r="AH4" s="319"/>
      <c r="AI4" s="319"/>
      <c r="AJ4" s="319"/>
      <c r="AK4" s="319"/>
      <c r="AL4" s="319"/>
      <c r="AM4" s="319"/>
      <c r="AN4" s="320"/>
      <c r="AO4" s="321">
        <v>45470</v>
      </c>
      <c r="AP4" s="316"/>
      <c r="AQ4" s="316"/>
      <c r="AR4" s="316"/>
      <c r="AS4" s="316"/>
      <c r="AT4" s="316"/>
    </row>
    <row r="5" spans="1:74" ht="27.75" customHeight="1" x14ac:dyDescent="0.2">
      <c r="B5" s="151"/>
      <c r="C5" s="88"/>
      <c r="D5" s="88"/>
      <c r="E5" s="88"/>
      <c r="F5" s="88"/>
      <c r="G5" s="88"/>
      <c r="H5" s="88"/>
      <c r="I5" s="88"/>
      <c r="J5" s="88"/>
      <c r="K5" s="88"/>
      <c r="L5" s="88"/>
      <c r="M5" s="88"/>
      <c r="N5" s="88"/>
      <c r="O5" s="88"/>
      <c r="P5" s="88"/>
      <c r="Q5" s="88"/>
      <c r="R5" s="88"/>
      <c r="S5" s="88"/>
      <c r="T5" s="88"/>
      <c r="U5" s="88"/>
      <c r="V5" s="88"/>
      <c r="W5" s="88"/>
      <c r="X5" s="141"/>
      <c r="Y5" s="88"/>
      <c r="Z5" s="151"/>
      <c r="AA5" s="151"/>
      <c r="AB5" s="151"/>
      <c r="AC5" s="151"/>
      <c r="AD5" s="151"/>
      <c r="AE5" s="151"/>
      <c r="AF5" s="146"/>
      <c r="AG5" s="151"/>
      <c r="AH5" s="151"/>
      <c r="AI5" s="151"/>
      <c r="AJ5" s="151"/>
      <c r="AK5" s="151"/>
      <c r="AL5" s="151"/>
      <c r="AM5" s="151"/>
      <c r="AN5" s="88"/>
      <c r="AO5" s="88"/>
      <c r="AP5" s="88"/>
      <c r="AQ5" s="329"/>
      <c r="AR5" s="329"/>
      <c r="AS5" s="329"/>
      <c r="AT5" s="329"/>
    </row>
    <row r="6" spans="1:74" s="90" customFormat="1" ht="8.25" customHeight="1" x14ac:dyDescent="0.2">
      <c r="A6" s="5"/>
      <c r="B6" s="323" t="s">
        <v>118</v>
      </c>
      <c r="C6" s="323"/>
      <c r="D6" s="323"/>
      <c r="E6" s="323"/>
      <c r="F6" s="323"/>
      <c r="G6" s="323"/>
      <c r="H6" s="323"/>
      <c r="I6" s="323"/>
      <c r="J6" s="323"/>
      <c r="K6" s="323"/>
      <c r="L6" s="323"/>
      <c r="M6" s="323"/>
      <c r="N6" s="323"/>
      <c r="O6" s="323"/>
      <c r="P6" s="324" t="s">
        <v>5</v>
      </c>
      <c r="Q6" s="324"/>
      <c r="R6" s="324"/>
      <c r="S6" s="324"/>
      <c r="T6" s="324"/>
      <c r="U6" s="324"/>
      <c r="V6" s="324"/>
      <c r="W6" s="326" t="s">
        <v>6</v>
      </c>
      <c r="X6" s="326"/>
      <c r="Y6" s="326"/>
      <c r="Z6" s="326"/>
      <c r="AA6" s="326"/>
      <c r="AB6" s="326"/>
      <c r="AC6" s="326"/>
      <c r="AD6" s="326"/>
      <c r="AE6" s="326"/>
      <c r="AF6" s="326"/>
      <c r="AG6" s="325" t="s">
        <v>7</v>
      </c>
      <c r="AH6" s="325"/>
      <c r="AI6" s="325"/>
      <c r="AJ6" s="325"/>
      <c r="AK6" s="325"/>
      <c r="AL6" s="325"/>
      <c r="AM6" s="325"/>
      <c r="AN6" s="325"/>
      <c r="AO6" s="322" t="s">
        <v>8</v>
      </c>
      <c r="AP6" s="322"/>
      <c r="AQ6" s="322"/>
      <c r="AR6" s="322"/>
      <c r="AS6" s="322"/>
      <c r="AT6" s="322"/>
      <c r="AU6" s="5"/>
      <c r="AV6" s="5"/>
      <c r="AW6" s="5"/>
      <c r="AX6" s="5"/>
      <c r="AY6" s="5"/>
      <c r="AZ6" s="5"/>
      <c r="BA6" s="5"/>
      <c r="BB6" s="5"/>
      <c r="BC6" s="5"/>
      <c r="BD6" s="5"/>
      <c r="BE6" s="5"/>
      <c r="BF6" s="5"/>
      <c r="BG6" s="5"/>
      <c r="BH6" s="5"/>
      <c r="BI6" s="5"/>
      <c r="BJ6" s="5"/>
      <c r="BK6" s="5"/>
      <c r="BL6" s="5"/>
      <c r="BM6" s="5"/>
      <c r="BN6" s="5"/>
      <c r="BO6" s="89"/>
    </row>
    <row r="7" spans="1:74" s="17" customFormat="1" ht="15" customHeight="1" x14ac:dyDescent="0.2">
      <c r="A7" s="5"/>
      <c r="B7" s="242" t="s">
        <v>9</v>
      </c>
      <c r="C7" s="281" t="s">
        <v>10</v>
      </c>
      <c r="D7" s="281" t="s">
        <v>11</v>
      </c>
      <c r="E7" s="242" t="s">
        <v>12</v>
      </c>
      <c r="F7" s="281" t="s">
        <v>13</v>
      </c>
      <c r="G7" s="242" t="s">
        <v>14</v>
      </c>
      <c r="H7" s="281" t="s">
        <v>15</v>
      </c>
      <c r="I7" s="281" t="s">
        <v>16</v>
      </c>
      <c r="J7" s="235" t="s">
        <v>17</v>
      </c>
      <c r="K7" s="235" t="s">
        <v>18</v>
      </c>
      <c r="L7" s="281" t="s">
        <v>119</v>
      </c>
      <c r="M7" s="281" t="s">
        <v>120</v>
      </c>
      <c r="N7" s="242" t="s">
        <v>21</v>
      </c>
      <c r="O7" s="281" t="s">
        <v>22</v>
      </c>
      <c r="P7" s="314" t="s">
        <v>121</v>
      </c>
      <c r="Q7" s="315" t="s">
        <v>29</v>
      </c>
      <c r="R7" s="243" t="s">
        <v>21</v>
      </c>
      <c r="S7" s="244"/>
      <c r="T7" s="244"/>
      <c r="U7" s="243" t="s">
        <v>24</v>
      </c>
      <c r="V7" s="247"/>
      <c r="W7" s="332" t="s">
        <v>25</v>
      </c>
      <c r="X7" s="312" t="s">
        <v>26</v>
      </c>
      <c r="Y7" s="312" t="s">
        <v>27</v>
      </c>
      <c r="Z7" s="312" t="s">
        <v>28</v>
      </c>
      <c r="AA7" s="312"/>
      <c r="AB7" s="312"/>
      <c r="AC7" s="312"/>
      <c r="AD7" s="312"/>
      <c r="AE7" s="312"/>
      <c r="AF7" s="312"/>
      <c r="AG7" s="333" t="s">
        <v>23</v>
      </c>
      <c r="AH7" s="257"/>
      <c r="AI7" s="256" t="s">
        <v>21</v>
      </c>
      <c r="AJ7" s="257"/>
      <c r="AK7" s="261" t="s">
        <v>29</v>
      </c>
      <c r="AL7" s="261" t="s">
        <v>30</v>
      </c>
      <c r="AM7" s="261" t="s">
        <v>31</v>
      </c>
      <c r="AN7" s="330" t="s">
        <v>32</v>
      </c>
      <c r="AO7" s="311" t="s">
        <v>8</v>
      </c>
      <c r="AP7" s="311" t="s">
        <v>33</v>
      </c>
      <c r="AQ7" s="311" t="s">
        <v>34</v>
      </c>
      <c r="AR7" s="311" t="s">
        <v>35</v>
      </c>
      <c r="AS7" s="311" t="s">
        <v>122</v>
      </c>
      <c r="AT7" s="311" t="s">
        <v>37</v>
      </c>
      <c r="AU7" s="5"/>
      <c r="AV7" s="5"/>
      <c r="AW7" s="5"/>
      <c r="AX7" s="5"/>
      <c r="AY7" s="5"/>
      <c r="AZ7" s="5"/>
      <c r="BA7" s="5"/>
      <c r="BB7" s="5"/>
      <c r="BC7" s="5"/>
      <c r="BD7" s="5"/>
      <c r="BE7" s="5"/>
      <c r="BF7" s="5"/>
      <c r="BG7" s="5"/>
      <c r="BH7" s="5"/>
      <c r="BI7" s="5"/>
      <c r="BJ7" s="5"/>
      <c r="BK7" s="5"/>
      <c r="BL7" s="5"/>
      <c r="BM7" s="5"/>
      <c r="BN7" s="5"/>
      <c r="BO7" s="49"/>
    </row>
    <row r="8" spans="1:74" s="46" customFormat="1" ht="48" customHeight="1" x14ac:dyDescent="0.25">
      <c r="A8" s="52"/>
      <c r="B8" s="242"/>
      <c r="C8" s="281"/>
      <c r="D8" s="281"/>
      <c r="E8" s="242"/>
      <c r="F8" s="281"/>
      <c r="G8" s="242"/>
      <c r="H8" s="281"/>
      <c r="I8" s="281"/>
      <c r="J8" s="236"/>
      <c r="K8" s="236"/>
      <c r="L8" s="281"/>
      <c r="M8" s="281"/>
      <c r="N8" s="242"/>
      <c r="O8" s="281"/>
      <c r="P8" s="314"/>
      <c r="Q8" s="315"/>
      <c r="R8" s="245"/>
      <c r="S8" s="246"/>
      <c r="T8" s="246"/>
      <c r="U8" s="245"/>
      <c r="V8" s="248"/>
      <c r="W8" s="332"/>
      <c r="X8" s="312"/>
      <c r="Y8" s="312"/>
      <c r="Z8" s="45" t="s">
        <v>38</v>
      </c>
      <c r="AA8" s="45" t="s">
        <v>39</v>
      </c>
      <c r="AB8" s="45" t="s">
        <v>40</v>
      </c>
      <c r="AC8" s="45" t="s">
        <v>41</v>
      </c>
      <c r="AD8" s="45" t="s">
        <v>42</v>
      </c>
      <c r="AE8" s="45" t="s">
        <v>43</v>
      </c>
      <c r="AF8" s="45" t="s">
        <v>44</v>
      </c>
      <c r="AG8" s="334"/>
      <c r="AH8" s="328"/>
      <c r="AI8" s="327"/>
      <c r="AJ8" s="328"/>
      <c r="AK8" s="313"/>
      <c r="AL8" s="313"/>
      <c r="AM8" s="313"/>
      <c r="AN8" s="331"/>
      <c r="AO8" s="311"/>
      <c r="AP8" s="311"/>
      <c r="AQ8" s="311"/>
      <c r="AR8" s="311"/>
      <c r="AS8" s="311"/>
      <c r="AT8" s="311"/>
      <c r="AU8" s="52"/>
      <c r="AV8" s="52"/>
      <c r="AW8" s="52"/>
      <c r="AX8" s="52"/>
      <c r="AY8" s="52"/>
      <c r="AZ8" s="52"/>
      <c r="BA8" s="52"/>
      <c r="BB8" s="52"/>
      <c r="BC8" s="52"/>
      <c r="BD8" s="52"/>
      <c r="BE8" s="52"/>
      <c r="BF8" s="52"/>
      <c r="BG8" s="52"/>
      <c r="BH8" s="52"/>
      <c r="BI8" s="52"/>
      <c r="BJ8" s="52"/>
      <c r="BK8" s="52"/>
      <c r="BL8" s="52"/>
      <c r="BM8" s="52"/>
      <c r="BN8" s="52"/>
      <c r="BO8" s="50"/>
    </row>
    <row r="9" spans="1:74" s="20" customFormat="1" ht="91.5" customHeight="1" x14ac:dyDescent="0.25">
      <c r="A9" s="8"/>
      <c r="B9" s="280" t="s">
        <v>123</v>
      </c>
      <c r="C9" s="188" t="s">
        <v>123</v>
      </c>
      <c r="D9" s="266" t="s">
        <v>124</v>
      </c>
      <c r="E9" s="286" t="s">
        <v>125</v>
      </c>
      <c r="F9" s="286" t="s">
        <v>126</v>
      </c>
      <c r="G9" s="286" t="s">
        <v>127</v>
      </c>
      <c r="H9" s="286" t="s">
        <v>91</v>
      </c>
      <c r="I9" s="286" t="s">
        <v>92</v>
      </c>
      <c r="J9" s="264" t="s">
        <v>128</v>
      </c>
      <c r="K9" s="264" t="s">
        <v>94</v>
      </c>
      <c r="L9" s="286" t="s">
        <v>129</v>
      </c>
      <c r="M9" s="264" t="s">
        <v>130</v>
      </c>
      <c r="N9" s="286" t="s">
        <v>97</v>
      </c>
      <c r="O9" s="272">
        <v>12</v>
      </c>
      <c r="P9" s="282" t="str">
        <f>IF(O9&lt;=0,"",IF(O9&lt;=2,"Muy Baja",IF(O9&lt;=24,"Baja",IF(O9&lt;=500,"Media",IF(O9&lt;=5000,"Alta","Muy Alta")))))</f>
        <v>Baja</v>
      </c>
      <c r="Q9" s="276">
        <f>+VLOOKUP(P9,Probabilidad!$B$5:$C$9,2,FALSE)</f>
        <v>0.4</v>
      </c>
      <c r="R9" s="300" t="str">
        <f>+'Tabla Impacto'!AI27</f>
        <v>Mayor</v>
      </c>
      <c r="S9" s="274" t="str">
        <f>+R9</f>
        <v>Mayor</v>
      </c>
      <c r="T9" s="282">
        <f>+VLOOKUP(S9,Impacto!B$5:C$9,2,FALSE)</f>
        <v>0.8</v>
      </c>
      <c r="U9" s="276">
        <f>+Q9*T9</f>
        <v>0.32000000000000006</v>
      </c>
      <c r="V9" s="284" t="str">
        <f>+IF(U9&lt;=11%,"Bajo",IF(AND(U9&gt;=12%,U9&lt;=39%),"Moderado",IF(AND(U9&gt;=40%,U9&lt;=64%),"Alto",IF(U9&gt;64%,"Extremo",""))))</f>
        <v>Moderado</v>
      </c>
      <c r="W9" s="20">
        <v>1</v>
      </c>
      <c r="X9" s="117" t="s">
        <v>131</v>
      </c>
      <c r="Y9" s="18" t="str">
        <f t="shared" ref="Y9" si="0">IF(OR(Z9="Preventivo",Z9="Detectivo"),"Probabilidad",IF(Z9="Correctivo","Impacto",""))</f>
        <v>Probabilidad</v>
      </c>
      <c r="Z9" s="7" t="s">
        <v>99</v>
      </c>
      <c r="AA9" s="7" t="s">
        <v>100</v>
      </c>
      <c r="AB9" s="6" t="str">
        <f t="shared" ref="AB9" si="1">IF(AND(Z9="Preventivo",AA9="Automático"),"50%",IF(AND(Z9="Preventivo",AA9="Manual"),"40%",IF(AND(Z9="Detectivo",AA9="Automático"),"40%",IF(AND(Z9="Detectivo",AA9="Manual"),"30%",IF(AND(Z9="Correctivo",AA9="Automático"),"35%",IF(AND(Z9="Correctivo",AA9="Manual"),"25%",""))))))</f>
        <v>40%</v>
      </c>
      <c r="AC9" s="7" t="s">
        <v>101</v>
      </c>
      <c r="AD9" s="7" t="s">
        <v>102</v>
      </c>
      <c r="AE9" s="7" t="s">
        <v>103</v>
      </c>
      <c r="AF9" s="19" t="s">
        <v>132</v>
      </c>
      <c r="AG9" s="175">
        <f>IFERROR(IF(Y9="Probabilidad",(Q9-(Q9*AB9)),IF(Y9="Impacto",Q9,"")),"")</f>
        <v>0.24</v>
      </c>
      <c r="AH9" s="174" t="str">
        <f t="shared" ref="AH9" si="2">IFERROR(IF(AG9="","",IF(AG9&lt;=0.2,"Muy Baja",IF(AG9&lt;=0.4,"Baja",IF(AG9&lt;=0.6,"Media",IF(AG9&lt;=0.8,"Alta","Muy Alta"))))),"")</f>
        <v>Baja</v>
      </c>
      <c r="AI9" s="175">
        <f>IFERROR(IF(Y9="Impacto",(T9-(T9*AB9)),IF(Y9="Probabilidad",T9,"")),"")</f>
        <v>0.8</v>
      </c>
      <c r="AJ9" s="174" t="str">
        <f t="shared" ref="AJ9:AJ16" si="3">IFERROR(IF(AI9="","",IF(AI9&lt;=0.2,"Leve",IF(AI9&lt;=0.4,"Menor",IF(AI9&lt;=0.6,"Moderado",IF(AI9&lt;=0.8,"Mayor","Catastrófico"))))),"")</f>
        <v>Mayor</v>
      </c>
      <c r="AK9" s="123">
        <f t="shared" ref="AK9:AK14" si="4">+AG9*AI9</f>
        <v>0.192</v>
      </c>
      <c r="AL9" s="184" t="str">
        <f>+IF(AK9&lt;=11%,"Bajo",IF(AND(AK9&gt;=12%,AK9&lt;=39%),"Moderado",IF(AND(AK9&gt;=40%,AK9&lt;=64%),"Alto",IF(AK9&gt;64%,"Extremo",""))))</f>
        <v>Moderado</v>
      </c>
      <c r="AM9" s="284" t="str">
        <f>+AL10</f>
        <v>Moderado</v>
      </c>
      <c r="AN9" s="278" t="s">
        <v>133</v>
      </c>
      <c r="AO9" s="132"/>
      <c r="AP9" s="132"/>
      <c r="AQ9" s="132"/>
      <c r="AR9" s="132"/>
      <c r="AS9" s="132"/>
      <c r="AT9" s="132"/>
      <c r="AU9" s="75"/>
      <c r="AV9" s="8"/>
      <c r="AW9" s="8"/>
      <c r="AX9" s="8"/>
      <c r="AY9" s="8"/>
      <c r="AZ9" s="8"/>
      <c r="BA9" s="8"/>
      <c r="BB9" s="8"/>
      <c r="BC9" s="8"/>
      <c r="BD9" s="8"/>
      <c r="BE9" s="8"/>
      <c r="BF9" s="8"/>
      <c r="BG9" s="8"/>
      <c r="BH9" s="8"/>
      <c r="BI9" s="8"/>
      <c r="BJ9" s="8"/>
      <c r="BK9" s="8"/>
      <c r="BL9" s="8"/>
      <c r="BM9" s="8"/>
      <c r="BN9" s="8"/>
      <c r="BO9" s="85"/>
      <c r="BP9" s="201"/>
      <c r="BQ9" s="201"/>
      <c r="BR9" s="201"/>
      <c r="BS9" s="201"/>
      <c r="BT9" s="201"/>
      <c r="BU9" s="201"/>
      <c r="BV9" s="201"/>
    </row>
    <row r="10" spans="1:74" s="20" customFormat="1" ht="78.75" customHeight="1" x14ac:dyDescent="0.25">
      <c r="A10" s="8"/>
      <c r="B10" s="280"/>
      <c r="C10" s="188" t="s">
        <v>123</v>
      </c>
      <c r="D10" s="266"/>
      <c r="E10" s="287"/>
      <c r="F10" s="287"/>
      <c r="G10" s="307"/>
      <c r="H10" s="307"/>
      <c r="I10" s="307"/>
      <c r="J10" s="304"/>
      <c r="K10" s="304"/>
      <c r="L10" s="307"/>
      <c r="M10" s="304"/>
      <c r="N10" s="307"/>
      <c r="O10" s="308"/>
      <c r="P10" s="309"/>
      <c r="Q10" s="296"/>
      <c r="R10" s="310"/>
      <c r="S10" s="302"/>
      <c r="T10" s="283"/>
      <c r="U10" s="277"/>
      <c r="V10" s="285"/>
      <c r="W10" s="195">
        <v>2</v>
      </c>
      <c r="X10" s="121" t="s">
        <v>134</v>
      </c>
      <c r="Y10" s="171" t="str">
        <f>IF(OR(Z10="Preventivo",Z10="Detectivo"),"Probabilidad",IF(Z10="Correctivo","Impacto",""))</f>
        <v>Probabilidad</v>
      </c>
      <c r="Z10" s="177" t="s">
        <v>99</v>
      </c>
      <c r="AA10" s="177" t="s">
        <v>100</v>
      </c>
      <c r="AB10" s="123" t="str">
        <f>IF(AND(Z10="Preventivo",AA10="Automático"),"50%",IF(AND(Z10="Preventivo",AA10="Manual"),"40%",IF(AND(Z10="Detectivo",AA10="Automático"),"40%",IF(AND(Z10="Detectivo",AA10="Manual"),"30%",IF(AND(Z10="Correctivo",AA10="Automático"),"35%",IF(AND(Z10="Correctivo",AA10="Manual"),"25%",""))))))</f>
        <v>40%</v>
      </c>
      <c r="AC10" s="177" t="s">
        <v>101</v>
      </c>
      <c r="AD10" s="177" t="s">
        <v>102</v>
      </c>
      <c r="AE10" s="177" t="s">
        <v>103</v>
      </c>
      <c r="AF10" s="139" t="s">
        <v>135</v>
      </c>
      <c r="AG10" s="203">
        <f>IFERROR(IF(AND(Y9="Probabilidad",Y10="Probabilidad"),(AG9-(+AG9*AB10)),IF(Y10="Probabilidad",(Q9-(Q9*AB10)),IF(Y10="Impacto",Q9,""))),"")</f>
        <v>0.14399999999999999</v>
      </c>
      <c r="AH10" s="181" t="str">
        <f>IFERROR(IF(AG10="","",IF(AG10&lt;=0.2,"Muy Baja",IF(AG10&lt;=0.4,"Baja",IF(AG10&lt;=0.6,"Media",IF(AG10&lt;=0.8,"Alta","Muy Alta"))))),"")</f>
        <v>Muy Baja</v>
      </c>
      <c r="AI10" s="203">
        <f>IFERROR(IF(AND(Y9="Impacto",Y10="Impacto"),(AI9-(+AI9*AB10)),IF(Y10="Impacto",(T9-(+T9*AB10)),IF(Y10="Probabilidad",AI9,""))),"")</f>
        <v>0.8</v>
      </c>
      <c r="AJ10" s="181" t="str">
        <f t="shared" si="3"/>
        <v>Mayor</v>
      </c>
      <c r="AK10" s="6">
        <f t="shared" si="4"/>
        <v>0.1152</v>
      </c>
      <c r="AL10" s="46" t="str">
        <f>+IF(AK10&lt;=11%,"Bajo",IF(AND(AK10&gt;=11%,AK10&lt;=39%),"Moderado",IF(AND(AK10&gt;=40%,AK10&lt;=64%),"Alto",IF(AK10&gt;64%,"Extremo",""))))</f>
        <v>Moderado</v>
      </c>
      <c r="AM10" s="285"/>
      <c r="AN10" s="295"/>
      <c r="AO10" s="41"/>
      <c r="AP10" s="41"/>
      <c r="AQ10" s="41"/>
      <c r="AR10" s="41"/>
      <c r="AS10" s="41"/>
      <c r="AT10" s="41"/>
      <c r="AU10" s="75"/>
      <c r="AV10" s="8"/>
      <c r="AW10" s="8"/>
      <c r="AX10" s="8"/>
      <c r="AY10" s="8"/>
      <c r="AZ10" s="8"/>
      <c r="BA10" s="8"/>
      <c r="BB10" s="8"/>
      <c r="BC10" s="8"/>
      <c r="BD10" s="8"/>
      <c r="BE10" s="8"/>
      <c r="BF10" s="8"/>
      <c r="BG10" s="8"/>
      <c r="BH10" s="8"/>
      <c r="BI10" s="8"/>
      <c r="BJ10" s="8"/>
      <c r="BK10" s="8"/>
      <c r="BL10" s="8"/>
      <c r="BM10" s="8"/>
      <c r="BN10" s="8"/>
      <c r="BO10" s="85"/>
      <c r="BP10" s="201"/>
      <c r="BQ10" s="201"/>
      <c r="BR10" s="201"/>
      <c r="BS10" s="201"/>
      <c r="BT10" s="201"/>
      <c r="BU10" s="201"/>
      <c r="BV10" s="201"/>
    </row>
    <row r="11" spans="1:74" s="20" customFormat="1" ht="89.25" customHeight="1" x14ac:dyDescent="0.25">
      <c r="A11" s="8"/>
      <c r="B11" s="280" t="s">
        <v>136</v>
      </c>
      <c r="C11" s="188" t="s">
        <v>137</v>
      </c>
      <c r="D11" s="266" t="s">
        <v>138</v>
      </c>
      <c r="E11" s="286" t="s">
        <v>125</v>
      </c>
      <c r="F11" s="286" t="s">
        <v>126</v>
      </c>
      <c r="G11" s="286" t="s">
        <v>127</v>
      </c>
      <c r="H11" s="286" t="s">
        <v>91</v>
      </c>
      <c r="I11" s="286" t="s">
        <v>92</v>
      </c>
      <c r="J11" s="264" t="s">
        <v>128</v>
      </c>
      <c r="K11" s="264" t="s">
        <v>94</v>
      </c>
      <c r="L11" s="286" t="s">
        <v>129</v>
      </c>
      <c r="M11" s="264" t="s">
        <v>130</v>
      </c>
      <c r="N11" s="286" t="s">
        <v>97</v>
      </c>
      <c r="O11" s="272">
        <v>12</v>
      </c>
      <c r="P11" s="282" t="str">
        <f>IF(O11&lt;=0,"",IF(O11&lt;=2,"Muy Baja",IF(O11&lt;=24,"Baja",IF(O11&lt;=500,"Media",IF(O11&lt;=5000,"Alta","Muy Alta")))))</f>
        <v>Baja</v>
      </c>
      <c r="Q11" s="276">
        <f>+VLOOKUP(P11,Probabilidad!$B$5:$C$9,2,FALSE)</f>
        <v>0.4</v>
      </c>
      <c r="R11" s="300" t="s">
        <v>139</v>
      </c>
      <c r="S11" s="274" t="str">
        <f>+R11</f>
        <v>Mayor</v>
      </c>
      <c r="T11" s="282">
        <f>+VLOOKUP(S11,Impacto!B$5:C$9,2,FALSE)</f>
        <v>0.8</v>
      </c>
      <c r="U11" s="276">
        <f>+Q11*T11</f>
        <v>0.32000000000000006</v>
      </c>
      <c r="V11" s="284" t="str">
        <f>+IF(U11&lt;=11%,"Bajo",IF(AND(U11&gt;=12%,U11&lt;=39%),"Moderado",IF(AND(U11&gt;=40%,U11&lt;=64%),"Alto",IF(U11&gt;64%,"Extremo",""))))</f>
        <v>Moderado</v>
      </c>
      <c r="W11" s="20">
        <v>1</v>
      </c>
      <c r="X11" s="117" t="s">
        <v>131</v>
      </c>
      <c r="Y11" s="18" t="str">
        <f t="shared" ref="Y11" si="5">IF(OR(Z11="Preventivo",Z11="Detectivo"),"Probabilidad",IF(Z11="Correctivo","Impacto",""))</f>
        <v>Probabilidad</v>
      </c>
      <c r="Z11" s="7" t="s">
        <v>99</v>
      </c>
      <c r="AA11" s="7" t="s">
        <v>100</v>
      </c>
      <c r="AB11" s="6" t="str">
        <f t="shared" ref="AB11" si="6">IF(AND(Z11="Preventivo",AA11="Automático"),"50%",IF(AND(Z11="Preventivo",AA11="Manual"),"40%",IF(AND(Z11="Detectivo",AA11="Automático"),"40%",IF(AND(Z11="Detectivo",AA11="Manual"),"30%",IF(AND(Z11="Correctivo",AA11="Automático"),"35%",IF(AND(Z11="Correctivo",AA11="Manual"),"25%",""))))))</f>
        <v>40%</v>
      </c>
      <c r="AC11" s="7" t="s">
        <v>101</v>
      </c>
      <c r="AD11" s="7" t="s">
        <v>102</v>
      </c>
      <c r="AE11" s="7" t="s">
        <v>103</v>
      </c>
      <c r="AF11" s="19" t="s">
        <v>132</v>
      </c>
      <c r="AG11" s="175">
        <f>IFERROR(IF(Y11="Probabilidad",(Q11-(Q11*AB11)),IF(Y11="Impacto",Q11,"")),"")</f>
        <v>0.24</v>
      </c>
      <c r="AH11" s="174" t="str">
        <f t="shared" ref="AH11" si="7">IFERROR(IF(AG11="","",IF(AG11&lt;=0.2,"Muy Baja",IF(AG11&lt;=0.4,"Baja",IF(AG11&lt;=0.6,"Media",IF(AG11&lt;=0.8,"Alta","Muy Alta"))))),"")</f>
        <v>Baja</v>
      </c>
      <c r="AI11" s="175">
        <f>IFERROR(IF(Y11="Impacto",(T11-(T11*AB11)),IF(Y11="Probabilidad",T11,"")),"")</f>
        <v>0.8</v>
      </c>
      <c r="AJ11" s="174" t="str">
        <f t="shared" si="3"/>
        <v>Mayor</v>
      </c>
      <c r="AK11" s="123">
        <f t="shared" si="4"/>
        <v>0.192</v>
      </c>
      <c r="AL11" s="184" t="str">
        <f>+IF(AK11&lt;=11%,"Bajo",IF(AND(AK11&gt;=12%,AK11&lt;=39%),"Moderado",IF(AND(AK11&gt;=40%,AK11&lt;=64%),"Alto",IF(AK11&gt;64%,"Extremo",""))))</f>
        <v>Moderado</v>
      </c>
      <c r="AM11" s="284" t="str">
        <f>+AL12</f>
        <v>Moderado</v>
      </c>
      <c r="AN11" s="278" t="s">
        <v>133</v>
      </c>
      <c r="AO11" s="41"/>
      <c r="AP11" s="41"/>
      <c r="AQ11" s="41"/>
      <c r="AR11" s="41"/>
      <c r="AS11" s="41"/>
      <c r="AT11" s="41"/>
      <c r="AU11" s="75"/>
      <c r="AV11" s="8"/>
      <c r="AW11" s="8"/>
      <c r="AX11" s="8"/>
      <c r="AY11" s="8"/>
      <c r="AZ11" s="8"/>
      <c r="BA11" s="8"/>
      <c r="BB11" s="8"/>
      <c r="BC11" s="8"/>
      <c r="BD11" s="8"/>
      <c r="BE11" s="8"/>
      <c r="BF11" s="8"/>
      <c r="BG11" s="8"/>
      <c r="BH11" s="8"/>
      <c r="BI11" s="8"/>
      <c r="BJ11" s="8"/>
      <c r="BK11" s="8"/>
      <c r="BL11" s="8"/>
      <c r="BM11" s="8"/>
      <c r="BN11" s="8"/>
      <c r="BO11" s="85"/>
      <c r="BP11" s="201"/>
      <c r="BQ11" s="201"/>
      <c r="BR11" s="201"/>
      <c r="BS11" s="201"/>
      <c r="BT11" s="201"/>
      <c r="BU11" s="201"/>
      <c r="BV11" s="201"/>
    </row>
    <row r="12" spans="1:74" s="20" customFormat="1" ht="63.75" x14ac:dyDescent="0.25">
      <c r="A12" s="8"/>
      <c r="B12" s="280"/>
      <c r="C12" s="188" t="s">
        <v>137</v>
      </c>
      <c r="D12" s="266"/>
      <c r="E12" s="287"/>
      <c r="F12" s="287"/>
      <c r="G12" s="307"/>
      <c r="H12" s="307"/>
      <c r="I12" s="307"/>
      <c r="J12" s="304"/>
      <c r="K12" s="304"/>
      <c r="L12" s="307"/>
      <c r="M12" s="304"/>
      <c r="N12" s="307"/>
      <c r="O12" s="308"/>
      <c r="P12" s="309"/>
      <c r="Q12" s="296"/>
      <c r="R12" s="301"/>
      <c r="S12" s="302"/>
      <c r="T12" s="283"/>
      <c r="U12" s="277"/>
      <c r="V12" s="285"/>
      <c r="W12" s="195">
        <v>2</v>
      </c>
      <c r="X12" s="189" t="s">
        <v>134</v>
      </c>
      <c r="Y12" s="171" t="str">
        <f>IF(OR(Z12="Preventivo",Z12="Detectivo"),"Probabilidad",IF(Z12="Correctivo","Impacto",""))</f>
        <v>Probabilidad</v>
      </c>
      <c r="Z12" s="177" t="s">
        <v>99</v>
      </c>
      <c r="AA12" s="177" t="s">
        <v>100</v>
      </c>
      <c r="AB12" s="123" t="str">
        <f>IF(AND(Z12="Preventivo",AA12="Automático"),"50%",IF(AND(Z12="Preventivo",AA12="Manual"),"40%",IF(AND(Z12="Detectivo",AA12="Automático"),"40%",IF(AND(Z12="Detectivo",AA12="Manual"),"30%",IF(AND(Z12="Correctivo",AA12="Automático"),"35%",IF(AND(Z12="Correctivo",AA12="Manual"),"25%",""))))))</f>
        <v>40%</v>
      </c>
      <c r="AC12" s="177" t="s">
        <v>101</v>
      </c>
      <c r="AD12" s="177" t="s">
        <v>102</v>
      </c>
      <c r="AE12" s="177" t="s">
        <v>103</v>
      </c>
      <c r="AF12" s="139" t="s">
        <v>135</v>
      </c>
      <c r="AG12" s="203">
        <f>IFERROR(IF(AND(Y11="Probabilidad",Y12="Probabilidad"),(AG11-(+AG11*AB12)),IF(Y12="Probabilidad",(Q11-(Q11*AB12)),IF(Y12="Impacto",Q11,""))),"")</f>
        <v>0.14399999999999999</v>
      </c>
      <c r="AH12" s="181" t="str">
        <f>IFERROR(IF(AG12="","",IF(AG12&lt;=0.2,"Muy Baja",IF(AG12&lt;=0.4,"Baja",IF(AG12&lt;=0.6,"Media",IF(AG12&lt;=0.8,"Alta","Muy Alta"))))),"")</f>
        <v>Muy Baja</v>
      </c>
      <c r="AI12" s="203">
        <f>IFERROR(IF(AND(Y11="Impacto",Y12="Impacto"),(AI11-(+AI11*AB12)),IF(Y12="Impacto",(T11-(+T11*AB12)),IF(Y12="Probabilidad",AI11,""))),"")</f>
        <v>0.8</v>
      </c>
      <c r="AJ12" s="181" t="str">
        <f t="shared" si="3"/>
        <v>Mayor</v>
      </c>
      <c r="AK12" s="6">
        <f t="shared" si="4"/>
        <v>0.1152</v>
      </c>
      <c r="AL12" s="46" t="str">
        <f>+IF(AK12&lt;=11%,"Bajo",IF(AND(AK12&gt;=11%,AK12&lt;=39%),"Moderado",IF(AND(AK12&gt;=40%,AK12&lt;=64%),"Alto",IF(AK12&gt;64%,"Extremo",""))))</f>
        <v>Moderado</v>
      </c>
      <c r="AM12" s="285"/>
      <c r="AN12" s="295"/>
      <c r="AO12" s="41"/>
      <c r="AP12" s="41"/>
      <c r="AQ12" s="41"/>
      <c r="AR12" s="41"/>
      <c r="AS12" s="41"/>
      <c r="AT12" s="41"/>
      <c r="AU12" s="75"/>
      <c r="AV12" s="8"/>
      <c r="AW12" s="8"/>
      <c r="AX12" s="8"/>
      <c r="AY12" s="8"/>
      <c r="AZ12" s="8"/>
      <c r="BA12" s="8"/>
      <c r="BB12" s="8"/>
      <c r="BC12" s="8"/>
      <c r="BD12" s="8"/>
      <c r="BE12" s="8"/>
      <c r="BF12" s="8"/>
      <c r="BG12" s="8"/>
      <c r="BH12" s="8"/>
      <c r="BI12" s="8"/>
      <c r="BJ12" s="8"/>
      <c r="BK12" s="8"/>
      <c r="BL12" s="8"/>
      <c r="BM12" s="8"/>
      <c r="BN12" s="8"/>
      <c r="BO12" s="85"/>
      <c r="BP12" s="201"/>
      <c r="BQ12" s="201"/>
      <c r="BR12" s="201"/>
      <c r="BS12" s="201"/>
      <c r="BT12" s="201"/>
      <c r="BU12" s="201"/>
      <c r="BV12" s="201"/>
    </row>
    <row r="13" spans="1:74" s="20" customFormat="1" ht="89.25" customHeight="1" x14ac:dyDescent="0.25">
      <c r="A13" s="8"/>
      <c r="B13" s="280" t="s">
        <v>140</v>
      </c>
      <c r="C13" s="188" t="s">
        <v>141</v>
      </c>
      <c r="D13" s="266" t="s">
        <v>142</v>
      </c>
      <c r="E13" s="286" t="s">
        <v>125</v>
      </c>
      <c r="F13" s="286" t="s">
        <v>126</v>
      </c>
      <c r="G13" s="286" t="s">
        <v>127</v>
      </c>
      <c r="H13" s="286" t="s">
        <v>91</v>
      </c>
      <c r="I13" s="286" t="s">
        <v>92</v>
      </c>
      <c r="J13" s="264" t="s">
        <v>128</v>
      </c>
      <c r="K13" s="264" t="s">
        <v>94</v>
      </c>
      <c r="L13" s="286" t="s">
        <v>129</v>
      </c>
      <c r="M13" s="264" t="s">
        <v>130</v>
      </c>
      <c r="N13" s="286" t="s">
        <v>97</v>
      </c>
      <c r="O13" s="272">
        <v>12</v>
      </c>
      <c r="P13" s="282" t="str">
        <f>IF(O13&lt;=0,"",IF(O13&lt;=2,"Muy Baja",IF(O13&lt;=24,"Baja",IF(O13&lt;=500,"Media",IF(O13&lt;=5000,"Alta","Muy Alta")))))</f>
        <v>Baja</v>
      </c>
      <c r="Q13" s="276">
        <f>+VLOOKUP(P13,Probabilidad!$B$5:$C$9,2,FALSE)</f>
        <v>0.4</v>
      </c>
      <c r="R13" s="300" t="s">
        <v>139</v>
      </c>
      <c r="S13" s="274" t="str">
        <f>+R13</f>
        <v>Mayor</v>
      </c>
      <c r="T13" s="282">
        <f>+VLOOKUP(S13,Impacto!B$5:C$9,2,FALSE)</f>
        <v>0.8</v>
      </c>
      <c r="U13" s="276">
        <f>+Q13*T13</f>
        <v>0.32000000000000006</v>
      </c>
      <c r="V13" s="284" t="str">
        <f>+IF(U13&lt;=11%,"Bajo",IF(AND(U13&gt;=12%,U13&lt;=39%),"Moderado",IF(AND(U13&gt;=40%,U13&lt;=64%),"Alto",IF(U13&gt;64%,"Extremo",""))))</f>
        <v>Moderado</v>
      </c>
      <c r="W13" s="20">
        <v>1</v>
      </c>
      <c r="X13" s="117" t="s">
        <v>131</v>
      </c>
      <c r="Y13" s="18" t="str">
        <f t="shared" ref="Y13" si="8">IF(OR(Z13="Preventivo",Z13="Detectivo"),"Probabilidad",IF(Z13="Correctivo","Impacto",""))</f>
        <v>Probabilidad</v>
      </c>
      <c r="Z13" s="7" t="s">
        <v>99</v>
      </c>
      <c r="AA13" s="7" t="s">
        <v>100</v>
      </c>
      <c r="AB13" s="6" t="str">
        <f t="shared" ref="AB13" si="9">IF(AND(Z13="Preventivo",AA13="Automático"),"50%",IF(AND(Z13="Preventivo",AA13="Manual"),"40%",IF(AND(Z13="Detectivo",AA13="Automático"),"40%",IF(AND(Z13="Detectivo",AA13="Manual"),"30%",IF(AND(Z13="Correctivo",AA13="Automático"),"35%",IF(AND(Z13="Correctivo",AA13="Manual"),"25%",""))))))</f>
        <v>40%</v>
      </c>
      <c r="AC13" s="7" t="s">
        <v>101</v>
      </c>
      <c r="AD13" s="7" t="s">
        <v>102</v>
      </c>
      <c r="AE13" s="7" t="s">
        <v>103</v>
      </c>
      <c r="AF13" s="19" t="s">
        <v>132</v>
      </c>
      <c r="AG13" s="175">
        <f>IFERROR(IF(Y13="Probabilidad",(Q13-(Q13*AB13)),IF(Y13="Impacto",Q13,"")),"")</f>
        <v>0.24</v>
      </c>
      <c r="AH13" s="174" t="str">
        <f t="shared" ref="AH13" si="10">IFERROR(IF(AG13="","",IF(AG13&lt;=0.2,"Muy Baja",IF(AG13&lt;=0.4,"Baja",IF(AG13&lt;=0.6,"Media",IF(AG13&lt;=0.8,"Alta","Muy Alta"))))),"")</f>
        <v>Baja</v>
      </c>
      <c r="AI13" s="175">
        <f>IFERROR(IF(Y13="Impacto",(T13-(T13*AB13)),IF(Y13="Probabilidad",T13,"")),"")</f>
        <v>0.8</v>
      </c>
      <c r="AJ13" s="174" t="str">
        <f t="shared" si="3"/>
        <v>Mayor</v>
      </c>
      <c r="AK13" s="123">
        <f t="shared" si="4"/>
        <v>0.192</v>
      </c>
      <c r="AL13" s="184" t="str">
        <f>+IF(AK13&lt;=11%,"Bajo",IF(AND(AK13&gt;=12%,AK13&lt;=39%),"Moderado",IF(AND(AK13&gt;=40%,AK13&lt;=64%),"Alto",IF(AK13&gt;64%,"Extremo",""))))</f>
        <v>Moderado</v>
      </c>
      <c r="AM13" s="284" t="str">
        <f>+AL14</f>
        <v>Moderado</v>
      </c>
      <c r="AN13" s="278" t="s">
        <v>133</v>
      </c>
      <c r="AO13" s="41"/>
      <c r="AP13" s="41"/>
      <c r="AQ13" s="41"/>
      <c r="AR13" s="41"/>
      <c r="AS13" s="41"/>
      <c r="AT13" s="41"/>
      <c r="AU13" s="75"/>
      <c r="AV13" s="8"/>
      <c r="AW13" s="8"/>
      <c r="AX13" s="8"/>
      <c r="AY13" s="8"/>
      <c r="AZ13" s="8"/>
      <c r="BA13" s="8"/>
      <c r="BB13" s="8"/>
      <c r="BC13" s="8"/>
      <c r="BD13" s="8"/>
      <c r="BE13" s="8"/>
      <c r="BF13" s="8"/>
      <c r="BG13" s="8"/>
      <c r="BH13" s="8"/>
      <c r="BI13" s="8"/>
      <c r="BJ13" s="8"/>
      <c r="BK13" s="8"/>
      <c r="BL13" s="8"/>
      <c r="BM13" s="8"/>
      <c r="BN13" s="8"/>
      <c r="BO13" s="85"/>
      <c r="BP13" s="201"/>
      <c r="BQ13" s="201"/>
      <c r="BR13" s="201"/>
      <c r="BS13" s="201"/>
      <c r="BT13" s="201"/>
      <c r="BU13" s="201"/>
      <c r="BV13" s="201"/>
    </row>
    <row r="14" spans="1:74" s="20" customFormat="1" ht="63.75" x14ac:dyDescent="0.25">
      <c r="A14" s="8"/>
      <c r="B14" s="280"/>
      <c r="C14" s="188" t="s">
        <v>141</v>
      </c>
      <c r="D14" s="266"/>
      <c r="E14" s="287"/>
      <c r="F14" s="287"/>
      <c r="G14" s="307"/>
      <c r="H14" s="307"/>
      <c r="I14" s="307"/>
      <c r="J14" s="304"/>
      <c r="K14" s="304"/>
      <c r="L14" s="307"/>
      <c r="M14" s="304"/>
      <c r="N14" s="307"/>
      <c r="O14" s="308"/>
      <c r="P14" s="309"/>
      <c r="Q14" s="296"/>
      <c r="R14" s="310"/>
      <c r="S14" s="302"/>
      <c r="T14" s="283"/>
      <c r="U14" s="277"/>
      <c r="V14" s="285"/>
      <c r="W14" s="195">
        <v>2</v>
      </c>
      <c r="X14" s="189" t="s">
        <v>134</v>
      </c>
      <c r="Y14" s="171" t="str">
        <f>IF(OR(Z14="Preventivo",Z14="Detectivo"),"Probabilidad",IF(Z14="Correctivo","Impacto",""))</f>
        <v>Probabilidad</v>
      </c>
      <c r="Z14" s="177" t="s">
        <v>99</v>
      </c>
      <c r="AA14" s="177" t="s">
        <v>100</v>
      </c>
      <c r="AB14" s="123" t="str">
        <f>IF(AND(Z14="Preventivo",AA14="Automático"),"50%",IF(AND(Z14="Preventivo",AA14="Manual"),"40%",IF(AND(Z14="Detectivo",AA14="Automático"),"40%",IF(AND(Z14="Detectivo",AA14="Manual"),"30%",IF(AND(Z14="Correctivo",AA14="Automático"),"35%",IF(AND(Z14="Correctivo",AA14="Manual"),"25%",""))))))</f>
        <v>40%</v>
      </c>
      <c r="AC14" s="177" t="s">
        <v>101</v>
      </c>
      <c r="AD14" s="177" t="s">
        <v>102</v>
      </c>
      <c r="AE14" s="177" t="s">
        <v>103</v>
      </c>
      <c r="AF14" s="139" t="s">
        <v>135</v>
      </c>
      <c r="AG14" s="203">
        <f>IFERROR(IF(AND(Y13="Probabilidad",Y14="Probabilidad"),(AG13-(+AG13*AB14)),IF(Y14="Probabilidad",(Q13-(Q13*AB14)),IF(Y14="Impacto",Q13,""))),"")</f>
        <v>0.14399999999999999</v>
      </c>
      <c r="AH14" s="181" t="str">
        <f>IFERROR(IF(AG14="","",IF(AG14&lt;=0.2,"Muy Baja",IF(AG14&lt;=0.4,"Baja",IF(AG14&lt;=0.6,"Media",IF(AG14&lt;=0.8,"Alta","Muy Alta"))))),"")</f>
        <v>Muy Baja</v>
      </c>
      <c r="AI14" s="203">
        <f>IFERROR(IF(AND(Y13="Impacto",Y14="Impacto"),(AI13-(+AI13*AB14)),IF(Y14="Impacto",(T13-(+T13*AB14)),IF(Y14="Probabilidad",AI13,""))),"")</f>
        <v>0.8</v>
      </c>
      <c r="AJ14" s="181" t="str">
        <f t="shared" si="3"/>
        <v>Mayor</v>
      </c>
      <c r="AK14" s="6">
        <f t="shared" si="4"/>
        <v>0.1152</v>
      </c>
      <c r="AL14" s="46" t="str">
        <f>+IF(AK14&lt;=11%,"Bajo",IF(AND(AK14&gt;=11%,AK14&lt;=39%),"Moderado",IF(AND(AK14&gt;=40%,AK14&lt;=64%),"Alto",IF(AK14&gt;64%,"Extremo",""))))</f>
        <v>Moderado</v>
      </c>
      <c r="AM14" s="285"/>
      <c r="AN14" s="295"/>
      <c r="AO14" s="41"/>
      <c r="AP14" s="41"/>
      <c r="AQ14" s="41"/>
      <c r="AR14" s="41"/>
      <c r="AS14" s="41"/>
      <c r="AT14" s="41"/>
      <c r="AU14" s="75"/>
      <c r="AV14" s="8"/>
      <c r="AW14" s="8"/>
      <c r="AX14" s="8"/>
      <c r="AY14" s="8"/>
      <c r="AZ14" s="8"/>
      <c r="BA14" s="8"/>
      <c r="BB14" s="8"/>
      <c r="BC14" s="8"/>
      <c r="BD14" s="8"/>
      <c r="BE14" s="8"/>
      <c r="BF14" s="8"/>
      <c r="BG14" s="8"/>
      <c r="BH14" s="8"/>
      <c r="BI14" s="8"/>
      <c r="BJ14" s="8"/>
      <c r="BK14" s="8"/>
      <c r="BL14" s="8"/>
      <c r="BM14" s="8"/>
      <c r="BN14" s="8"/>
      <c r="BO14" s="85"/>
      <c r="BP14" s="201"/>
      <c r="BQ14" s="201"/>
      <c r="BR14" s="201"/>
      <c r="BS14" s="201"/>
      <c r="BT14" s="201"/>
      <c r="BU14" s="201"/>
      <c r="BV14" s="201"/>
    </row>
    <row r="15" spans="1:74" s="20" customFormat="1" ht="109.5" customHeight="1" x14ac:dyDescent="0.25">
      <c r="A15" s="8"/>
      <c r="B15" s="186" t="s">
        <v>140</v>
      </c>
      <c r="C15" s="186" t="s">
        <v>140</v>
      </c>
      <c r="D15" s="20" t="s">
        <v>143</v>
      </c>
      <c r="E15" s="189" t="s">
        <v>144</v>
      </c>
      <c r="F15" s="189" t="s">
        <v>145</v>
      </c>
      <c r="G15" s="189" t="s">
        <v>146</v>
      </c>
      <c r="H15" s="189" t="s">
        <v>91</v>
      </c>
      <c r="I15" s="189" t="s">
        <v>92</v>
      </c>
      <c r="J15" s="186" t="s">
        <v>93</v>
      </c>
      <c r="K15" s="186" t="s">
        <v>94</v>
      </c>
      <c r="L15" s="189" t="s">
        <v>129</v>
      </c>
      <c r="M15" s="186" t="s">
        <v>147</v>
      </c>
      <c r="N15" s="189" t="s">
        <v>148</v>
      </c>
      <c r="O15" s="172">
        <f>12*30</f>
        <v>360</v>
      </c>
      <c r="P15" s="182" t="str">
        <f>IF(O15&lt;=0,"",IF(O15&lt;=2,"Muy Baja",IF(O15&lt;=24,"Baja",IF(O15&lt;=500,"Media",IF(O15&lt;=5000,"Alta","Muy Alta")))))</f>
        <v>Media</v>
      </c>
      <c r="Q15" s="175">
        <f>+VLOOKUP(P15,Probabilidad!$B$5:$C$9,2,FALSE)</f>
        <v>0.6</v>
      </c>
      <c r="R15" s="192" t="str">
        <f>+'Tabla Impacto'!AK27</f>
        <v>Catastrófico</v>
      </c>
      <c r="S15" s="174" t="str">
        <f>+R15</f>
        <v>Catastrófico</v>
      </c>
      <c r="T15" s="182">
        <f>+VLOOKUP(S15,Impacto!B$5:C$9,2,FALSE)</f>
        <v>1</v>
      </c>
      <c r="U15" s="175">
        <f>+Q15*T15</f>
        <v>0.6</v>
      </c>
      <c r="V15" s="184" t="str">
        <f>+IF(U15&lt;=11%,"Bajo",IF(AND(U15&gt;=12%,U15&lt;=39%),"Moderado",IF(AND(U15&gt;=40%,U15&lt;=64%),"Alto",IF(U15&gt;64%,"Extremo",""))))</f>
        <v>Alto</v>
      </c>
      <c r="W15" s="20">
        <v>1</v>
      </c>
      <c r="X15" s="3" t="s">
        <v>149</v>
      </c>
      <c r="Y15" s="18" t="str">
        <f t="shared" ref="Y15" si="11">IF(OR(Z15="Preventivo",Z15="Detectivo"),"Probabilidad",IF(Z15="Correctivo","Impacto",""))</f>
        <v>Probabilidad</v>
      </c>
      <c r="Z15" s="7" t="s">
        <v>99</v>
      </c>
      <c r="AA15" s="7" t="s">
        <v>100</v>
      </c>
      <c r="AB15" s="6" t="str">
        <f t="shared" ref="AB15" si="12">IF(AND(Z15="Preventivo",AA15="Automático"),"50%",IF(AND(Z15="Preventivo",AA15="Manual"),"40%",IF(AND(Z15="Detectivo",AA15="Automático"),"40%",IF(AND(Z15="Detectivo",AA15="Manual"),"30%",IF(AND(Z15="Correctivo",AA15="Automático"),"35%",IF(AND(Z15="Correctivo",AA15="Manual"),"25%",""))))))</f>
        <v>40%</v>
      </c>
      <c r="AC15" s="7" t="s">
        <v>101</v>
      </c>
      <c r="AD15" s="7" t="s">
        <v>102</v>
      </c>
      <c r="AE15" s="7" t="s">
        <v>103</v>
      </c>
      <c r="AF15" s="19" t="s">
        <v>150</v>
      </c>
      <c r="AG15" s="203">
        <f>IFERROR(IF(Y15="Probabilidad",(Q15-(Q15*AB15)),IF(Y15="Impacto",Q15,"")),"")</f>
        <v>0.36</v>
      </c>
      <c r="AH15" s="181" t="str">
        <f t="shared" ref="AH15" si="13">IFERROR(IF(AG15="","",IF(AG15&lt;=0.2,"Muy Baja",IF(AG15&lt;=0.4,"Baja",IF(AG15&lt;=0.6,"Media",IF(AG15&lt;=0.8,"Alta","Muy Alta"))))),"")</f>
        <v>Baja</v>
      </c>
      <c r="AI15" s="203">
        <f>IFERROR(IF(Y15="Impacto",(T15-(T15*AB15)),IF(Y15="Probabilidad",T15,"")),"")</f>
        <v>1</v>
      </c>
      <c r="AJ15" s="181" t="str">
        <f t="shared" si="3"/>
        <v>Catastrófico</v>
      </c>
      <c r="AK15" s="6">
        <f t="shared" ref="AK15:AK46" si="14">+AG15*AI15</f>
        <v>0.36</v>
      </c>
      <c r="AL15" s="184" t="str">
        <f t="shared" ref="AL15:AL46" si="15">+IF(AK15&lt;=11%,"Bajo",IF(AND(AK15&gt;=12%,AK15&lt;=39%),"Moderado",IF(AND(AK15&gt;=40%,AK15&lt;=64%),"Alto",IF(AK15&gt;64%,"Extremo",""))))</f>
        <v>Moderado</v>
      </c>
      <c r="AM15" s="46" t="str">
        <f>+AL15</f>
        <v>Moderado</v>
      </c>
      <c r="AN15" s="177" t="s">
        <v>133</v>
      </c>
      <c r="AO15" s="179"/>
      <c r="AP15" s="179"/>
      <c r="AQ15" s="208"/>
      <c r="AR15" s="209"/>
      <c r="AS15" s="179"/>
      <c r="AT15" s="197"/>
      <c r="AU15" s="75"/>
      <c r="AV15" s="8"/>
      <c r="AW15" s="8"/>
      <c r="AX15" s="8"/>
      <c r="AY15" s="8"/>
      <c r="AZ15" s="8"/>
      <c r="BA15" s="8"/>
      <c r="BB15" s="8"/>
      <c r="BC15" s="8"/>
      <c r="BD15" s="8"/>
      <c r="BE15" s="8"/>
      <c r="BF15" s="8"/>
      <c r="BG15" s="8"/>
      <c r="BH15" s="8"/>
      <c r="BI15" s="8"/>
      <c r="BJ15" s="8"/>
      <c r="BK15" s="8"/>
      <c r="BL15" s="8"/>
      <c r="BM15" s="8"/>
      <c r="BN15" s="8"/>
      <c r="BO15" s="85"/>
      <c r="BP15" s="201"/>
      <c r="BQ15" s="201"/>
      <c r="BR15" s="201"/>
      <c r="BS15" s="201"/>
      <c r="BT15" s="201"/>
      <c r="BU15" s="201"/>
      <c r="BV15" s="201"/>
    </row>
    <row r="16" spans="1:74" s="48" customFormat="1" ht="95.25" customHeight="1" x14ac:dyDescent="0.25">
      <c r="A16" s="53"/>
      <c r="B16" s="264" t="s">
        <v>140</v>
      </c>
      <c r="C16" s="186" t="s">
        <v>140</v>
      </c>
      <c r="D16" s="297" t="s">
        <v>151</v>
      </c>
      <c r="E16" s="267" t="s">
        <v>152</v>
      </c>
      <c r="F16" s="267" t="s">
        <v>126</v>
      </c>
      <c r="G16" s="286" t="s">
        <v>127</v>
      </c>
      <c r="H16" s="286" t="s">
        <v>153</v>
      </c>
      <c r="I16" s="286" t="s">
        <v>92</v>
      </c>
      <c r="J16" s="264" t="s">
        <v>128</v>
      </c>
      <c r="K16" s="264" t="s">
        <v>94</v>
      </c>
      <c r="L16" s="286" t="s">
        <v>154</v>
      </c>
      <c r="M16" s="264" t="s">
        <v>130</v>
      </c>
      <c r="N16" s="286" t="s">
        <v>155</v>
      </c>
      <c r="O16" s="294">
        <v>6</v>
      </c>
      <c r="P16" s="262" t="str">
        <f>IF(O16&lt;=0,"",IF(O16&lt;=2,"Muy Baja",IF(O16&lt;=24,"Baja",IF(O16&lt;=500,"Media",IF(O16&lt;=5000,"Alta","Muy Alta")))))</f>
        <v>Baja</v>
      </c>
      <c r="Q16" s="263">
        <f>IF(P16="","",IF(P16="Muy Baja",0.2,IF(P16="Baja",0.4,IF(P16="Media",0.6,IF(P16="Alta",0.8,IF(P16="Muy Alta",1,))))))</f>
        <v>0.4</v>
      </c>
      <c r="R16" s="335" t="str">
        <f>+'Tabla Impacto'!AM27</f>
        <v>Mayor</v>
      </c>
      <c r="S16" s="262" t="str">
        <f>+R16</f>
        <v>Mayor</v>
      </c>
      <c r="T16" s="282">
        <f>+VLOOKUP(S16,Impacto!B$5:C$9,2,FALSE)</f>
        <v>0.8</v>
      </c>
      <c r="U16" s="276">
        <f>+Q16*T16</f>
        <v>0.32000000000000006</v>
      </c>
      <c r="V16" s="284" t="str">
        <f>+IF(U16&lt;=11%,"Bajo",IF(AND(U16&gt;=12%,U16&lt;=39%),"Moderado",IF(AND(U16&gt;=40%,U16&lt;=64%),"Alto",IF(U16&gt;64%,"Extremo",""))))</f>
        <v>Moderado</v>
      </c>
      <c r="W16" s="20">
        <v>1</v>
      </c>
      <c r="X16" s="117" t="s">
        <v>156</v>
      </c>
      <c r="Y16" s="18" t="str">
        <f t="shared" ref="Y16:Y19" si="16">IF(OR(Z16="Preventivo",Z16="Detectivo"),"Probabilidad",IF(Z16="Correctivo","Impacto",""))</f>
        <v>Probabilidad</v>
      </c>
      <c r="Z16" s="7" t="s">
        <v>157</v>
      </c>
      <c r="AA16" s="7" t="s">
        <v>158</v>
      </c>
      <c r="AB16" s="6" t="str">
        <f t="shared" ref="AB16:AB19" si="17">IF(AND(Z16="Preventivo",AA16="Automático"),"50%",IF(AND(Z16="Preventivo",AA16="Manual"),"40%",IF(AND(Z16="Detectivo",AA16="Automático"),"40%",IF(AND(Z16="Detectivo",AA16="Manual"),"30%",IF(AND(Z16="Correctivo",AA16="Automático"),"35%",IF(AND(Z16="Correctivo",AA16="Manual"),"25%",""))))))</f>
        <v>40%</v>
      </c>
      <c r="AC16" s="7" t="s">
        <v>159</v>
      </c>
      <c r="AD16" s="7" t="s">
        <v>160</v>
      </c>
      <c r="AE16" s="7" t="s">
        <v>161</v>
      </c>
      <c r="AF16" s="19" t="s">
        <v>162</v>
      </c>
      <c r="AG16" s="203">
        <f>IFERROR(IF(Y16="Probabilidad",(Q16-(Q16*AB16)),IF(Y16="Impacto",Q16,"")),"")</f>
        <v>0.24</v>
      </c>
      <c r="AH16" s="181" t="str">
        <f t="shared" ref="AH16:AH20" si="18">IFERROR(IF(AG16="","",IF(AG16&lt;=0.2,"Muy Baja",IF(AG16&lt;=0.4,"Baja",IF(AG16&lt;=0.6,"Media",IF(AG16&lt;=0.8,"Alta","Muy Alta"))))),"")</f>
        <v>Baja</v>
      </c>
      <c r="AI16" s="203">
        <f>IFERROR(IF(Y16="Impacto",(T16-(T16*AB16)),IF(Y16="Probabilidad",T16,"")),"")</f>
        <v>0.8</v>
      </c>
      <c r="AJ16" s="181" t="str">
        <f t="shared" si="3"/>
        <v>Mayor</v>
      </c>
      <c r="AK16" s="6">
        <f t="shared" si="14"/>
        <v>0.192</v>
      </c>
      <c r="AL16" s="184" t="str">
        <f t="shared" si="15"/>
        <v>Moderado</v>
      </c>
      <c r="AM16" s="274" t="str">
        <f>+AL17</f>
        <v>Moderado</v>
      </c>
      <c r="AN16" s="278" t="s">
        <v>163</v>
      </c>
      <c r="AO16" s="286" t="s">
        <v>164</v>
      </c>
      <c r="AP16" s="286" t="s">
        <v>165</v>
      </c>
      <c r="AQ16" s="292" t="s">
        <v>108</v>
      </c>
      <c r="AR16" s="293" t="s">
        <v>109</v>
      </c>
      <c r="AS16" s="286" t="s">
        <v>166</v>
      </c>
      <c r="AT16" s="272" t="s">
        <v>111</v>
      </c>
      <c r="AU16" s="55"/>
      <c r="AV16" s="53"/>
      <c r="AW16" s="53"/>
      <c r="AX16" s="53"/>
      <c r="AY16" s="53"/>
      <c r="AZ16" s="53"/>
      <c r="BA16" s="53"/>
      <c r="BB16" s="53"/>
      <c r="BC16" s="53"/>
      <c r="BD16" s="53"/>
      <c r="BE16" s="53"/>
      <c r="BF16" s="53"/>
      <c r="BG16" s="53"/>
      <c r="BH16" s="53"/>
      <c r="BI16" s="53"/>
      <c r="BJ16" s="53"/>
      <c r="BK16" s="53"/>
      <c r="BL16" s="53"/>
      <c r="BM16" s="53"/>
      <c r="BN16" s="53"/>
      <c r="BO16" s="51"/>
      <c r="BP16" s="39"/>
      <c r="BQ16" s="39"/>
      <c r="BR16" s="39"/>
      <c r="BS16" s="39"/>
      <c r="BT16" s="39"/>
      <c r="BU16" s="39"/>
      <c r="BV16" s="39"/>
    </row>
    <row r="17" spans="2:74" ht="62.25" customHeight="1" x14ac:dyDescent="0.2">
      <c r="B17" s="265"/>
      <c r="C17" s="186" t="s">
        <v>140</v>
      </c>
      <c r="D17" s="298"/>
      <c r="E17" s="267"/>
      <c r="F17" s="267"/>
      <c r="G17" s="287"/>
      <c r="H17" s="287"/>
      <c r="I17" s="287"/>
      <c r="J17" s="265"/>
      <c r="K17" s="265"/>
      <c r="L17" s="287"/>
      <c r="M17" s="265"/>
      <c r="N17" s="287"/>
      <c r="O17" s="294"/>
      <c r="P17" s="262"/>
      <c r="Q17" s="263"/>
      <c r="R17" s="335"/>
      <c r="S17" s="262"/>
      <c r="T17" s="283"/>
      <c r="U17" s="277"/>
      <c r="V17" s="285"/>
      <c r="W17" s="20">
        <v>2</v>
      </c>
      <c r="X17" s="40" t="s">
        <v>167</v>
      </c>
      <c r="Y17" s="18" t="str">
        <f t="shared" si="16"/>
        <v>Impacto</v>
      </c>
      <c r="Z17" s="7" t="s">
        <v>168</v>
      </c>
      <c r="AA17" s="7" t="s">
        <v>100</v>
      </c>
      <c r="AB17" s="6" t="str">
        <f t="shared" si="17"/>
        <v>25%</v>
      </c>
      <c r="AC17" s="7" t="s">
        <v>101</v>
      </c>
      <c r="AD17" s="7" t="s">
        <v>102</v>
      </c>
      <c r="AE17" s="7" t="s">
        <v>103</v>
      </c>
      <c r="AF17" s="147" t="s">
        <v>169</v>
      </c>
      <c r="AG17" s="203">
        <f>IFERROR(IF(AND(Y16="Probabilidad",Y17="Probabilidad"),(AG16-(+AG16*AB17)),IF(Y17="Probabilidad",(Q16-(Q16*AB17)),IF(Y17="Impacto",Q16,""))),"")</f>
        <v>0.4</v>
      </c>
      <c r="AH17" s="181" t="str">
        <f t="shared" si="18"/>
        <v>Baja</v>
      </c>
      <c r="AI17" s="203">
        <f>IFERROR(IF(AND(Y16="Impacto",Y17="Impacto"),(AI16-(+AI16*AB17)),IF(Y17="Impacto",(T16-(+T16*AB17)),IF(Y17="Probabilidad",AI16,""))),"")</f>
        <v>0.60000000000000009</v>
      </c>
      <c r="AJ17" s="181" t="str">
        <f t="shared" ref="AJ17:AJ20" si="19">IFERROR(IF(AI17="","",IF(AI17&lt;=0.2,"Leve",IF(AI17&lt;=0.4,"Menor",IF(AI17&lt;=0.6,"Moderado",IF(AI17&lt;=0.8,"Mayor","Catastrófico"))))),"")</f>
        <v>Moderado</v>
      </c>
      <c r="AK17" s="6">
        <f t="shared" si="14"/>
        <v>0.24000000000000005</v>
      </c>
      <c r="AL17" s="184" t="str">
        <f t="shared" si="15"/>
        <v>Moderado</v>
      </c>
      <c r="AM17" s="275"/>
      <c r="AN17" s="279"/>
      <c r="AO17" s="287"/>
      <c r="AP17" s="287"/>
      <c r="AQ17" s="292"/>
      <c r="AR17" s="293"/>
      <c r="AS17" s="287"/>
      <c r="AT17" s="273"/>
      <c r="AU17" s="53"/>
      <c r="BO17" s="4"/>
      <c r="BP17" s="4"/>
      <c r="BQ17" s="4"/>
      <c r="BR17" s="4"/>
      <c r="BS17" s="4"/>
      <c r="BT17" s="4"/>
      <c r="BU17" s="4"/>
      <c r="BV17" s="4"/>
    </row>
    <row r="18" spans="2:74" ht="97.5" customHeight="1" x14ac:dyDescent="0.2">
      <c r="B18" s="186" t="s">
        <v>140</v>
      </c>
      <c r="C18" s="186" t="s">
        <v>140</v>
      </c>
      <c r="D18" s="179" t="s">
        <v>170</v>
      </c>
      <c r="E18" s="188" t="s">
        <v>171</v>
      </c>
      <c r="F18" s="179" t="s">
        <v>172</v>
      </c>
      <c r="G18" s="179" t="s">
        <v>173</v>
      </c>
      <c r="H18" s="189" t="s">
        <v>91</v>
      </c>
      <c r="I18" s="189" t="s">
        <v>92</v>
      </c>
      <c r="J18" s="179" t="s">
        <v>93</v>
      </c>
      <c r="K18" s="179" t="s">
        <v>94</v>
      </c>
      <c r="L18" s="189" t="s">
        <v>129</v>
      </c>
      <c r="M18" s="179" t="s">
        <v>130</v>
      </c>
      <c r="N18" s="189" t="s">
        <v>174</v>
      </c>
      <c r="O18" s="197">
        <v>360</v>
      </c>
      <c r="P18" s="202" t="str">
        <f t="shared" ref="P18:P23" si="20">IF(O18&lt;=0,"",IF(O18&lt;=2,"Muy Baja",IF(O18&lt;=24,"Baja",IF(O18&lt;=500,"Media",IF(O18&lt;=5000,"Alta","Muy Alta")))))</f>
        <v>Media</v>
      </c>
      <c r="Q18" s="203">
        <f>+VLOOKUP(P18,Probabilidad!$B$5:$C$9,2,FALSE)</f>
        <v>0.6</v>
      </c>
      <c r="R18" s="201" t="str">
        <f>+'Tabla Impacto'!AW27</f>
        <v>Catastrófico</v>
      </c>
      <c r="S18" s="181" t="str">
        <f t="shared" ref="S18:S23" si="21">+R18</f>
        <v>Catastrófico</v>
      </c>
      <c r="T18" s="182">
        <f>+VLOOKUP(S18,Impacto!B$5:C$9,2,FALSE)</f>
        <v>1</v>
      </c>
      <c r="U18" s="203">
        <f>+Q18*T18</f>
        <v>0.6</v>
      </c>
      <c r="V18" s="184" t="str">
        <f t="shared" ref="V18:V23" si="22">+IF(U18&lt;=11%,"Bajo",IF(AND(U18&gt;=12%,U18&lt;=39%),"Moderado",IF(AND(U18&gt;=40%,U18&lt;=64%),"Alto",IF(U18&gt;64%,"Extremo",""))))</f>
        <v>Alto</v>
      </c>
      <c r="W18" s="20">
        <v>1</v>
      </c>
      <c r="X18" s="3" t="s">
        <v>175</v>
      </c>
      <c r="Y18" s="18" t="str">
        <f t="shared" si="16"/>
        <v>Probabilidad</v>
      </c>
      <c r="Z18" s="7" t="s">
        <v>99</v>
      </c>
      <c r="AA18" s="7" t="s">
        <v>100</v>
      </c>
      <c r="AB18" s="6" t="str">
        <f t="shared" si="17"/>
        <v>40%</v>
      </c>
      <c r="AC18" s="7" t="s">
        <v>101</v>
      </c>
      <c r="AD18" s="7" t="s">
        <v>102</v>
      </c>
      <c r="AE18" s="7" t="s">
        <v>103</v>
      </c>
      <c r="AF18" s="118" t="s">
        <v>176</v>
      </c>
      <c r="AG18" s="203">
        <f t="shared" ref="AG18:AG23" si="23">IFERROR(IF(Y18="Probabilidad",(Q18-(Q18*AB18)),IF(Y18="Impacto",Q18,"")),"")</f>
        <v>0.36</v>
      </c>
      <c r="AH18" s="181" t="str">
        <f t="shared" si="18"/>
        <v>Baja</v>
      </c>
      <c r="AI18" s="203">
        <f t="shared" ref="AI18:AI23" si="24">IFERROR(IF(Y18="Impacto",(T18-(T18*AB18)),IF(Y18="Probabilidad",T18,"")),"")</f>
        <v>1</v>
      </c>
      <c r="AJ18" s="181" t="str">
        <f t="shared" si="19"/>
        <v>Catastrófico</v>
      </c>
      <c r="AK18" s="6">
        <f t="shared" si="14"/>
        <v>0.36</v>
      </c>
      <c r="AL18" s="184" t="str">
        <f t="shared" si="15"/>
        <v>Moderado</v>
      </c>
      <c r="AM18" s="46" t="str">
        <f>+AL18</f>
        <v>Moderado</v>
      </c>
      <c r="AN18" s="177" t="s">
        <v>133</v>
      </c>
      <c r="AO18" s="179"/>
      <c r="AP18" s="179"/>
      <c r="AQ18" s="179"/>
      <c r="AR18" s="179"/>
      <c r="AS18" s="179"/>
      <c r="AT18" s="197"/>
    </row>
    <row r="19" spans="2:74" ht="132.75" customHeight="1" x14ac:dyDescent="0.2">
      <c r="B19" s="186" t="s">
        <v>140</v>
      </c>
      <c r="C19" s="186" t="s">
        <v>140</v>
      </c>
      <c r="D19" s="179" t="s">
        <v>177</v>
      </c>
      <c r="E19" s="188" t="s">
        <v>178</v>
      </c>
      <c r="F19" s="188" t="s">
        <v>179</v>
      </c>
      <c r="G19" s="188" t="s">
        <v>180</v>
      </c>
      <c r="H19" s="189" t="s">
        <v>91</v>
      </c>
      <c r="I19" s="189" t="s">
        <v>92</v>
      </c>
      <c r="J19" s="179" t="s">
        <v>93</v>
      </c>
      <c r="K19" s="179" t="s">
        <v>94</v>
      </c>
      <c r="L19" s="189" t="s">
        <v>154</v>
      </c>
      <c r="M19" s="179" t="s">
        <v>181</v>
      </c>
      <c r="N19" s="189" t="s">
        <v>174</v>
      </c>
      <c r="O19" s="197">
        <v>12</v>
      </c>
      <c r="P19" s="202" t="str">
        <f t="shared" si="20"/>
        <v>Baja</v>
      </c>
      <c r="Q19" s="203">
        <f>+VLOOKUP(P19,Probabilidad!$B$5:$C$9,2,FALSE)</f>
        <v>0.4</v>
      </c>
      <c r="R19" s="201" t="str">
        <f>+'Tabla Impacto'!AY27</f>
        <v>Mayor</v>
      </c>
      <c r="S19" s="181" t="str">
        <f t="shared" si="21"/>
        <v>Mayor</v>
      </c>
      <c r="T19" s="182">
        <f>+VLOOKUP(S19,Impacto!B$5:C$9,2,FALSE)</f>
        <v>0.8</v>
      </c>
      <c r="U19" s="203">
        <f>+Q19*T19</f>
        <v>0.32000000000000006</v>
      </c>
      <c r="V19" s="184" t="str">
        <f t="shared" si="22"/>
        <v>Moderado</v>
      </c>
      <c r="W19" s="20">
        <v>1</v>
      </c>
      <c r="X19" s="142" t="s">
        <v>182</v>
      </c>
      <c r="Y19" s="18" t="str">
        <f t="shared" si="16"/>
        <v>Probabilidad</v>
      </c>
      <c r="Z19" s="7" t="s">
        <v>99</v>
      </c>
      <c r="AA19" s="7" t="s">
        <v>100</v>
      </c>
      <c r="AB19" s="6" t="str">
        <f t="shared" si="17"/>
        <v>40%</v>
      </c>
      <c r="AC19" s="7" t="s">
        <v>101</v>
      </c>
      <c r="AD19" s="7" t="s">
        <v>102</v>
      </c>
      <c r="AE19" s="7" t="s">
        <v>103</v>
      </c>
      <c r="AF19" s="118" t="s">
        <v>183</v>
      </c>
      <c r="AG19" s="203">
        <f t="shared" si="23"/>
        <v>0.24</v>
      </c>
      <c r="AH19" s="181" t="str">
        <f t="shared" si="18"/>
        <v>Baja</v>
      </c>
      <c r="AI19" s="203">
        <f t="shared" si="24"/>
        <v>0.8</v>
      </c>
      <c r="AJ19" s="181" t="str">
        <f t="shared" si="19"/>
        <v>Mayor</v>
      </c>
      <c r="AK19" s="6">
        <f t="shared" si="14"/>
        <v>0.192</v>
      </c>
      <c r="AL19" s="184" t="str">
        <f t="shared" si="15"/>
        <v>Moderado</v>
      </c>
      <c r="AM19" s="46" t="str">
        <f>+AL19</f>
        <v>Moderado</v>
      </c>
      <c r="AN19" s="177" t="s">
        <v>133</v>
      </c>
      <c r="AO19" s="41"/>
      <c r="AP19" s="41"/>
      <c r="AQ19" s="41"/>
      <c r="AR19" s="179"/>
      <c r="AS19" s="47"/>
      <c r="AT19" s="197"/>
    </row>
    <row r="20" spans="2:74" ht="78" customHeight="1" x14ac:dyDescent="0.2">
      <c r="B20" s="186" t="s">
        <v>140</v>
      </c>
      <c r="C20" s="186" t="s">
        <v>140</v>
      </c>
      <c r="D20" s="179" t="s">
        <v>184</v>
      </c>
      <c r="E20" s="179" t="s">
        <v>185</v>
      </c>
      <c r="F20" s="179" t="s">
        <v>186</v>
      </c>
      <c r="G20" s="188" t="s">
        <v>180</v>
      </c>
      <c r="H20" s="188" t="s">
        <v>91</v>
      </c>
      <c r="I20" s="188" t="s">
        <v>92</v>
      </c>
      <c r="J20" s="179" t="s">
        <v>93</v>
      </c>
      <c r="K20" s="179" t="s">
        <v>94</v>
      </c>
      <c r="L20" s="188" t="s">
        <v>154</v>
      </c>
      <c r="M20" s="179" t="s">
        <v>147</v>
      </c>
      <c r="N20" s="188" t="s">
        <v>174</v>
      </c>
      <c r="O20" s="20">
        <v>360</v>
      </c>
      <c r="P20" s="202" t="str">
        <f t="shared" si="20"/>
        <v>Media</v>
      </c>
      <c r="Q20" s="203">
        <f>+VLOOKUP(P20,Probabilidad!$B$5:$C$9,2,FALSE)</f>
        <v>0.6</v>
      </c>
      <c r="R20" s="201" t="str">
        <f>+'Tabla Impacto'!CG27</f>
        <v>Catastrófico</v>
      </c>
      <c r="S20" s="181" t="str">
        <f t="shared" si="21"/>
        <v>Catastrófico</v>
      </c>
      <c r="T20" s="202">
        <f>+VLOOKUP(S20,Impacto!B$5:C$9,2,FALSE)</f>
        <v>1</v>
      </c>
      <c r="U20" s="203">
        <f t="shared" ref="U20" si="25">+Q20*T20</f>
        <v>0.6</v>
      </c>
      <c r="V20" s="184" t="str">
        <f t="shared" si="22"/>
        <v>Alto</v>
      </c>
      <c r="W20" s="20">
        <v>1</v>
      </c>
      <c r="X20" s="222" t="s">
        <v>749</v>
      </c>
      <c r="Y20" s="18" t="str">
        <f t="shared" ref="Y20" si="26">IF(OR(Z20="Preventivo",Z20="Detectivo"),"Probabilidad",IF(Z20="Correctivo","Impacto",""))</f>
        <v>Probabilidad</v>
      </c>
      <c r="Z20" s="7" t="s">
        <v>99</v>
      </c>
      <c r="AA20" s="7" t="s">
        <v>100</v>
      </c>
      <c r="AB20" s="6" t="str">
        <f t="shared" ref="AB20" si="27">IF(AND(Z20="Preventivo",AA20="Automático"),"50%",IF(AND(Z20="Preventivo",AA20="Manual"),"40%",IF(AND(Z20="Detectivo",AA20="Automático"),"40%",IF(AND(Z20="Detectivo",AA20="Manual"),"30%",IF(AND(Z20="Correctivo",AA20="Automático"),"35%",IF(AND(Z20="Correctivo",AA20="Manual"),"25%",""))))))</f>
        <v>40%</v>
      </c>
      <c r="AC20" s="7" t="s">
        <v>101</v>
      </c>
      <c r="AD20" s="7" t="s">
        <v>102</v>
      </c>
      <c r="AE20" s="7" t="s">
        <v>103</v>
      </c>
      <c r="AF20" s="118" t="s">
        <v>746</v>
      </c>
      <c r="AG20" s="203">
        <f t="shared" si="23"/>
        <v>0.36</v>
      </c>
      <c r="AH20" s="181" t="str">
        <f t="shared" si="18"/>
        <v>Baja</v>
      </c>
      <c r="AI20" s="203">
        <f t="shared" si="24"/>
        <v>1</v>
      </c>
      <c r="AJ20" s="181" t="str">
        <f t="shared" si="19"/>
        <v>Catastrófico</v>
      </c>
      <c r="AK20" s="6">
        <f t="shared" ref="AK20" si="28">+AG20*AI20</f>
        <v>0.36</v>
      </c>
      <c r="AL20" s="184" t="str">
        <f t="shared" ref="AL20" si="29">+IF(AK20&lt;=11%,"Bajo",IF(AND(AK20&gt;=12%,AK20&lt;=39%),"Moderado",IF(AND(AK20&gt;=40%,AK20&lt;=64%),"Alto",IF(AK20&gt;64%,"Extremo",""))))</f>
        <v>Moderado</v>
      </c>
      <c r="AM20" s="46" t="str">
        <f>+AL20</f>
        <v>Moderado</v>
      </c>
      <c r="AN20" s="7" t="s">
        <v>133</v>
      </c>
      <c r="AO20" s="188"/>
      <c r="AP20" s="179"/>
      <c r="AQ20" s="125"/>
      <c r="AR20" s="188"/>
      <c r="AS20" s="179"/>
      <c r="AT20" s="197"/>
    </row>
    <row r="21" spans="2:74" ht="170.25" customHeight="1" x14ac:dyDescent="0.2">
      <c r="B21" s="179" t="s">
        <v>188</v>
      </c>
      <c r="C21" s="179" t="s">
        <v>188</v>
      </c>
      <c r="D21" s="186" t="s">
        <v>189</v>
      </c>
      <c r="E21" s="186" t="s">
        <v>190</v>
      </c>
      <c r="F21" s="186" t="s">
        <v>191</v>
      </c>
      <c r="G21" s="186" t="s">
        <v>127</v>
      </c>
      <c r="H21" s="188" t="s">
        <v>153</v>
      </c>
      <c r="I21" s="188" t="s">
        <v>92</v>
      </c>
      <c r="J21" s="179" t="s">
        <v>128</v>
      </c>
      <c r="K21" s="179" t="s">
        <v>94</v>
      </c>
      <c r="L21" s="188" t="s">
        <v>192</v>
      </c>
      <c r="M21" s="186" t="s">
        <v>193</v>
      </c>
      <c r="N21" s="188" t="s">
        <v>194</v>
      </c>
      <c r="O21" s="20">
        <v>35</v>
      </c>
      <c r="P21" s="202" t="str">
        <f t="shared" si="20"/>
        <v>Media</v>
      </c>
      <c r="Q21" s="203">
        <f>+VLOOKUP(P21,Probabilidad!$B$5:$C$9,2,FALSE)</f>
        <v>0.6</v>
      </c>
      <c r="R21" s="201" t="str">
        <f>+'Tabla Impacto'!BE27</f>
        <v>Moderado</v>
      </c>
      <c r="S21" s="181" t="str">
        <f t="shared" si="21"/>
        <v>Moderado</v>
      </c>
      <c r="T21" s="202">
        <f>+VLOOKUP(S21,Impacto!B$5:C$9,2,FALSE)</f>
        <v>0.6</v>
      </c>
      <c r="U21" s="203">
        <f t="shared" ref="U21" si="30">+Q21*T21</f>
        <v>0.36</v>
      </c>
      <c r="V21" s="184" t="str">
        <f t="shared" si="22"/>
        <v>Moderado</v>
      </c>
      <c r="W21" s="20">
        <v>1</v>
      </c>
      <c r="X21" s="143" t="s">
        <v>195</v>
      </c>
      <c r="Y21" s="18" t="str">
        <f t="shared" ref="Y21:Y26" si="31">IF(OR(Z21="Preventivo",Z21="Detectivo"),"Probabilidad",IF(Z21="Correctivo","Impacto",""))</f>
        <v>Probabilidad</v>
      </c>
      <c r="Z21" s="7" t="s">
        <v>99</v>
      </c>
      <c r="AA21" s="7" t="s">
        <v>100</v>
      </c>
      <c r="AB21" s="6" t="str">
        <f t="shared" ref="AB21:AB26" si="32">IF(AND(Z21="Preventivo",AA21="Automático"),"50%",IF(AND(Z21="Preventivo",AA21="Manual"),"40%",IF(AND(Z21="Detectivo",AA21="Automático"),"40%",IF(AND(Z21="Detectivo",AA21="Manual"),"30%",IF(AND(Z21="Correctivo",AA21="Automático"),"35%",IF(AND(Z21="Correctivo",AA21="Manual"),"25%",""))))))</f>
        <v>40%</v>
      </c>
      <c r="AC21" s="7" t="s">
        <v>101</v>
      </c>
      <c r="AD21" s="7" t="s">
        <v>102</v>
      </c>
      <c r="AE21" s="7" t="s">
        <v>103</v>
      </c>
      <c r="AF21" s="126" t="s">
        <v>196</v>
      </c>
      <c r="AG21" s="203">
        <f t="shared" si="23"/>
        <v>0.36</v>
      </c>
      <c r="AH21" s="181" t="str">
        <f t="shared" ref="AH21:AH26" si="33">IFERROR(IF(AG21="","",IF(AG21&lt;=0.2,"Muy Baja",IF(AG21&lt;=0.4,"Baja",IF(AG21&lt;=0.6,"Media",IF(AG21&lt;=0.8,"Alta","Muy Alta"))))),"")</f>
        <v>Baja</v>
      </c>
      <c r="AI21" s="203">
        <f t="shared" si="24"/>
        <v>0.6</v>
      </c>
      <c r="AJ21" s="181" t="str">
        <f t="shared" ref="AJ21:AJ26" si="34">IFERROR(IF(AI21="","",IF(AI21&lt;=0.2,"Leve",IF(AI21&lt;=0.4,"Menor",IF(AI21&lt;=0.6,"Moderado",IF(AI21&lt;=0.8,"Mayor","Catastrófico"))))),"")</f>
        <v>Moderado</v>
      </c>
      <c r="AK21" s="6">
        <f t="shared" si="14"/>
        <v>0.216</v>
      </c>
      <c r="AL21" s="184" t="str">
        <f t="shared" si="15"/>
        <v>Moderado</v>
      </c>
      <c r="AM21" s="46" t="str">
        <f>+AL21</f>
        <v>Moderado</v>
      </c>
      <c r="AN21" s="7" t="s">
        <v>133</v>
      </c>
      <c r="AO21" s="188"/>
      <c r="AP21" s="179"/>
      <c r="AQ21" s="125"/>
      <c r="AR21" s="188"/>
      <c r="AS21" s="179"/>
      <c r="AT21" s="197"/>
    </row>
    <row r="22" spans="2:74" ht="152.25" customHeight="1" x14ac:dyDescent="0.2">
      <c r="B22" s="179" t="s">
        <v>197</v>
      </c>
      <c r="C22" s="179" t="s">
        <v>197</v>
      </c>
      <c r="D22" s="20" t="s">
        <v>198</v>
      </c>
      <c r="E22" s="179" t="s">
        <v>199</v>
      </c>
      <c r="F22" s="179" t="s">
        <v>200</v>
      </c>
      <c r="G22" s="179" t="s">
        <v>201</v>
      </c>
      <c r="H22" s="188" t="s">
        <v>202</v>
      </c>
      <c r="I22" s="188" t="s">
        <v>92</v>
      </c>
      <c r="J22" s="179" t="s">
        <v>128</v>
      </c>
      <c r="K22" s="179" t="s">
        <v>94</v>
      </c>
      <c r="L22" s="188" t="s">
        <v>95</v>
      </c>
      <c r="M22" s="179" t="s">
        <v>203</v>
      </c>
      <c r="N22" s="188" t="s">
        <v>194</v>
      </c>
      <c r="O22" s="20">
        <v>200</v>
      </c>
      <c r="P22" s="202" t="str">
        <f t="shared" si="20"/>
        <v>Media</v>
      </c>
      <c r="Q22" s="203">
        <f>+VLOOKUP(P22,Probabilidad!$B$5:$C$9,2,FALSE)</f>
        <v>0.6</v>
      </c>
      <c r="R22" s="201" t="str">
        <f>+'Tabla Impacto'!CC27</f>
        <v>Mayor</v>
      </c>
      <c r="S22" s="181" t="str">
        <f t="shared" si="21"/>
        <v>Mayor</v>
      </c>
      <c r="T22" s="202">
        <f>+VLOOKUP(S22,Impacto!B$5:C$9,2,FALSE)</f>
        <v>0.8</v>
      </c>
      <c r="U22" s="203">
        <f>+Q22*T22</f>
        <v>0.48</v>
      </c>
      <c r="V22" s="184" t="str">
        <f t="shared" si="22"/>
        <v>Alto</v>
      </c>
      <c r="W22" s="20">
        <v>1</v>
      </c>
      <c r="X22" s="142" t="s">
        <v>204</v>
      </c>
      <c r="Y22" s="18" t="str">
        <f t="shared" si="31"/>
        <v>Probabilidad</v>
      </c>
      <c r="Z22" s="7" t="s">
        <v>99</v>
      </c>
      <c r="AA22" s="7" t="s">
        <v>100</v>
      </c>
      <c r="AB22" s="6" t="str">
        <f t="shared" si="32"/>
        <v>40%</v>
      </c>
      <c r="AC22" s="7" t="s">
        <v>101</v>
      </c>
      <c r="AD22" s="7" t="s">
        <v>102</v>
      </c>
      <c r="AE22" s="7" t="s">
        <v>103</v>
      </c>
      <c r="AF22" s="118" t="s">
        <v>205</v>
      </c>
      <c r="AG22" s="203">
        <f t="shared" si="23"/>
        <v>0.36</v>
      </c>
      <c r="AH22" s="181" t="str">
        <f t="shared" si="33"/>
        <v>Baja</v>
      </c>
      <c r="AI22" s="203">
        <f t="shared" si="24"/>
        <v>0.8</v>
      </c>
      <c r="AJ22" s="181" t="str">
        <f t="shared" si="34"/>
        <v>Mayor</v>
      </c>
      <c r="AK22" s="6">
        <f t="shared" si="14"/>
        <v>0.28799999999999998</v>
      </c>
      <c r="AL22" s="184" t="str">
        <f t="shared" si="15"/>
        <v>Moderado</v>
      </c>
      <c r="AM22" s="46" t="str">
        <f>+AL22</f>
        <v>Moderado</v>
      </c>
      <c r="AN22" s="7" t="s">
        <v>133</v>
      </c>
      <c r="AO22" s="179" t="s">
        <v>206</v>
      </c>
      <c r="AP22" s="20" t="s">
        <v>207</v>
      </c>
      <c r="AQ22" s="127" t="s">
        <v>208</v>
      </c>
      <c r="AR22" s="188" t="s">
        <v>109</v>
      </c>
      <c r="AS22" s="179" t="s">
        <v>209</v>
      </c>
      <c r="AT22" s="197" t="s">
        <v>111</v>
      </c>
    </row>
    <row r="23" spans="2:74" ht="108" customHeight="1" x14ac:dyDescent="0.2">
      <c r="B23" s="280" t="s">
        <v>210</v>
      </c>
      <c r="C23" s="179" t="s">
        <v>210</v>
      </c>
      <c r="D23" s="266" t="s">
        <v>211</v>
      </c>
      <c r="E23" s="267" t="s">
        <v>212</v>
      </c>
      <c r="F23" s="267" t="s">
        <v>126</v>
      </c>
      <c r="G23" s="267" t="s">
        <v>213</v>
      </c>
      <c r="H23" s="267" t="s">
        <v>91</v>
      </c>
      <c r="I23" s="267" t="s">
        <v>92</v>
      </c>
      <c r="J23" s="280" t="s">
        <v>128</v>
      </c>
      <c r="K23" s="280" t="s">
        <v>94</v>
      </c>
      <c r="L23" s="267" t="s">
        <v>129</v>
      </c>
      <c r="M23" s="280" t="s">
        <v>214</v>
      </c>
      <c r="N23" s="267" t="s">
        <v>97</v>
      </c>
      <c r="O23" s="266">
        <v>60</v>
      </c>
      <c r="P23" s="336" t="str">
        <f t="shared" si="20"/>
        <v>Media</v>
      </c>
      <c r="Q23" s="337">
        <f>+VLOOKUP(P23,Probabilidad!$B$5:$C$9,2,FALSE)</f>
        <v>0.6</v>
      </c>
      <c r="R23" s="335" t="str">
        <f>+'Tabla Impacto'!AO27</f>
        <v>Catastrófico</v>
      </c>
      <c r="S23" s="262" t="str">
        <f t="shared" si="21"/>
        <v>Catastrófico</v>
      </c>
      <c r="T23" s="336">
        <f>+VLOOKUP(S23,Impacto!B$5:C$9,2,FALSE)</f>
        <v>1</v>
      </c>
      <c r="U23" s="337">
        <f>+Q23*T23</f>
        <v>0.6</v>
      </c>
      <c r="V23" s="340" t="str">
        <f t="shared" si="22"/>
        <v>Alto</v>
      </c>
      <c r="W23" s="20">
        <v>1</v>
      </c>
      <c r="X23" s="117" t="s">
        <v>215</v>
      </c>
      <c r="Y23" s="18" t="str">
        <f>IF(OR(Z23="Preventivo",Z23="Detectivo"),"Probabilidad",IF(Z23="Correctivo","Impacto",""))</f>
        <v>Probabilidad</v>
      </c>
      <c r="Z23" s="7" t="s">
        <v>99</v>
      </c>
      <c r="AA23" s="7" t="s">
        <v>100</v>
      </c>
      <c r="AB23" s="6" t="str">
        <f>IF(AND(Z23="Preventivo",AA23="Automático"),"50%",IF(AND(Z23="Preventivo",AA23="Manual"),"40%",IF(AND(Z23="Detectivo",AA23="Automático"),"40%",IF(AND(Z23="Detectivo",AA23="Manual"),"30%",IF(AND(Z23="Correctivo",AA23="Automático"),"35%",IF(AND(Z23="Correctivo",AA23="Manual"),"25%",""))))))</f>
        <v>40%</v>
      </c>
      <c r="AC23" s="7" t="s">
        <v>101</v>
      </c>
      <c r="AD23" s="7" t="s">
        <v>102</v>
      </c>
      <c r="AE23" s="7" t="s">
        <v>103</v>
      </c>
      <c r="AF23" s="19" t="s">
        <v>216</v>
      </c>
      <c r="AG23" s="203">
        <f t="shared" si="23"/>
        <v>0.36</v>
      </c>
      <c r="AH23" s="181" t="str">
        <f>IFERROR(IF(AG23="","",IF(AG23&lt;=0.2,"Muy Baja",IF(AG23&lt;=0.4,"Baja",IF(AG23&lt;=0.6,"Media",IF(AG23&lt;=0.8,"Alta","Muy Alta"))))),"")</f>
        <v>Baja</v>
      </c>
      <c r="AI23" s="203">
        <f t="shared" si="24"/>
        <v>1</v>
      </c>
      <c r="AJ23" s="181" t="str">
        <f>IFERROR(IF(AI23="","",IF(AI23&lt;=0.2,"Leve",IF(AI23&lt;=0.4,"Menor",IF(AI23&lt;=0.6,"Moderado",IF(AI23&lt;=0.8,"Mayor","Catastrófico"))))),"")</f>
        <v>Catastrófico</v>
      </c>
      <c r="AK23" s="6">
        <f t="shared" si="14"/>
        <v>0.36</v>
      </c>
      <c r="AL23" s="184" t="str">
        <f t="shared" si="15"/>
        <v>Moderado</v>
      </c>
      <c r="AM23" s="284" t="str">
        <f>+AL24</f>
        <v>Moderado</v>
      </c>
      <c r="AN23" s="278" t="s">
        <v>133</v>
      </c>
      <c r="AO23" s="287" t="s">
        <v>164</v>
      </c>
      <c r="AP23" s="287" t="s">
        <v>217</v>
      </c>
      <c r="AQ23" s="338" t="s">
        <v>108</v>
      </c>
      <c r="AR23" s="339" t="s">
        <v>109</v>
      </c>
      <c r="AS23" s="287" t="s">
        <v>166</v>
      </c>
      <c r="AT23" s="197" t="s">
        <v>111</v>
      </c>
    </row>
    <row r="24" spans="2:74" ht="60" customHeight="1" x14ac:dyDescent="0.2">
      <c r="B24" s="280"/>
      <c r="C24" s="179" t="s">
        <v>210</v>
      </c>
      <c r="D24" s="266"/>
      <c r="E24" s="267"/>
      <c r="F24" s="267"/>
      <c r="G24" s="267"/>
      <c r="H24" s="267"/>
      <c r="I24" s="267"/>
      <c r="J24" s="280"/>
      <c r="K24" s="280"/>
      <c r="L24" s="267"/>
      <c r="M24" s="280"/>
      <c r="N24" s="267"/>
      <c r="O24" s="266"/>
      <c r="P24" s="336"/>
      <c r="Q24" s="337"/>
      <c r="R24" s="335"/>
      <c r="S24" s="262"/>
      <c r="T24" s="336"/>
      <c r="U24" s="337"/>
      <c r="V24" s="340"/>
      <c r="W24" s="20">
        <v>2</v>
      </c>
      <c r="X24" s="3" t="s">
        <v>218</v>
      </c>
      <c r="Y24" s="18" t="str">
        <f>IF(OR(Z24="Preventivo",Z24="Detectivo"),"Probabilidad",IF(Z24="Correctivo","Impacto",""))</f>
        <v>Probabilidad</v>
      </c>
      <c r="Z24" s="7" t="s">
        <v>99</v>
      </c>
      <c r="AA24" s="7" t="s">
        <v>100</v>
      </c>
      <c r="AB24" s="6" t="str">
        <f>IF(AND(Z24="Preventivo",AA24="Automático"),"50%",IF(AND(Z24="Preventivo",AA24="Manual"),"40%",IF(AND(Z24="Detectivo",AA24="Automático"),"40%",IF(AND(Z24="Detectivo",AA24="Manual"),"30%",IF(AND(Z24="Correctivo",AA24="Automático"),"35%",IF(AND(Z24="Correctivo",AA24="Manual"),"25%",""))))))</f>
        <v>40%</v>
      </c>
      <c r="AC24" s="7" t="s">
        <v>101</v>
      </c>
      <c r="AD24" s="7" t="s">
        <v>102</v>
      </c>
      <c r="AE24" s="7" t="s">
        <v>103</v>
      </c>
      <c r="AF24" s="19" t="s">
        <v>219</v>
      </c>
      <c r="AG24" s="203">
        <f>IFERROR(IF(AND(Y23="Probabilidad",Y24="Probabilidad"),(AG23-(+AG23*AB24)),IF(Y24="Probabilidad",(Q23-(Q23*AB24)),IF(Y24="Impacto",Q23,""))),"")</f>
        <v>0.216</v>
      </c>
      <c r="AH24" s="181" t="str">
        <f>IFERROR(IF(AG24="","",IF(AG24&lt;=0.2,"Muy Baja",IF(AG24&lt;=0.4,"Baja",IF(AG24&lt;=0.6,"Media",IF(AG24&lt;=0.8,"Alta","Muy Alta"))))),"")</f>
        <v>Baja</v>
      </c>
      <c r="AI24" s="203">
        <f>IFERROR(IF(AND(Y23="Impacto",Y24="Impacto"),(AI23-(+AI23*AB24)),IF(Y24="Impacto",(T23-(+T23*AB24)),IF(Y24="Probabilidad",AI23,""))),"")</f>
        <v>1</v>
      </c>
      <c r="AJ24" s="181" t="str">
        <f>IFERROR(IF(AI24="","",IF(AI24&lt;=0.2,"Leve",IF(AI24&lt;=0.4,"Menor",IF(AI24&lt;=0.6,"Moderado",IF(AI24&lt;=0.8,"Mayor","Catastrófico"))))),"")</f>
        <v>Catastrófico</v>
      </c>
      <c r="AK24" s="6">
        <f t="shared" si="14"/>
        <v>0.216</v>
      </c>
      <c r="AL24" s="184" t="str">
        <f t="shared" si="15"/>
        <v>Moderado</v>
      </c>
      <c r="AM24" s="285"/>
      <c r="AN24" s="279"/>
      <c r="AO24" s="267"/>
      <c r="AP24" s="267"/>
      <c r="AQ24" s="289"/>
      <c r="AR24" s="291"/>
      <c r="AS24" s="267"/>
      <c r="AT24" s="197" t="s">
        <v>111</v>
      </c>
    </row>
    <row r="25" spans="2:74" ht="102.75" customHeight="1" x14ac:dyDescent="0.2">
      <c r="B25" s="264" t="s">
        <v>220</v>
      </c>
      <c r="C25" s="189" t="s">
        <v>221</v>
      </c>
      <c r="D25" s="297" t="s">
        <v>222</v>
      </c>
      <c r="E25" s="286" t="s">
        <v>223</v>
      </c>
      <c r="F25" s="286" t="s">
        <v>126</v>
      </c>
      <c r="G25" s="286" t="s">
        <v>224</v>
      </c>
      <c r="H25" s="286" t="s">
        <v>91</v>
      </c>
      <c r="I25" s="286" t="s">
        <v>92</v>
      </c>
      <c r="J25" s="264" t="s">
        <v>128</v>
      </c>
      <c r="K25" s="264" t="s">
        <v>94</v>
      </c>
      <c r="L25" s="286" t="s">
        <v>129</v>
      </c>
      <c r="M25" s="264" t="s">
        <v>130</v>
      </c>
      <c r="N25" s="286" t="s">
        <v>97</v>
      </c>
      <c r="O25" s="297">
        <v>60</v>
      </c>
      <c r="P25" s="282" t="str">
        <f>IF(O25&lt;=0,"",IF(O25&lt;=2,"Muy Baja",IF(O25&lt;=24,"Baja",IF(O25&lt;=500,"Media",IF(O25&lt;=5000,"Alta","Muy Alta")))))</f>
        <v>Media</v>
      </c>
      <c r="Q25" s="276">
        <f>+VLOOKUP(P25,Probabilidad!$B$5:$C$9,2,FALSE)</f>
        <v>0.6</v>
      </c>
      <c r="R25" s="300" t="str">
        <f>+'Tabla Impacto'!AS27</f>
        <v>Catastrófico</v>
      </c>
      <c r="S25" s="274" t="str">
        <f>+R25</f>
        <v>Catastrófico</v>
      </c>
      <c r="T25" s="282">
        <f>+VLOOKUP(S25,Impacto!B$5:C$9,2,FALSE)</f>
        <v>1</v>
      </c>
      <c r="U25" s="276">
        <f>+Q25*T25</f>
        <v>0.6</v>
      </c>
      <c r="V25" s="284" t="str">
        <f>+IF(U25&lt;=11%,"Bajo",IF(AND(U25&gt;=12%,U25&lt;=39%),"Moderado",IF(AND(U25&gt;=40%,U25&lt;=64%),"Alto",IF(U25&gt;64%,"Extremo",""))))</f>
        <v>Alto</v>
      </c>
      <c r="W25" s="20">
        <v>1</v>
      </c>
      <c r="X25" s="117" t="s">
        <v>225</v>
      </c>
      <c r="Y25" s="18" t="str">
        <f t="shared" si="31"/>
        <v>Probabilidad</v>
      </c>
      <c r="Z25" s="7" t="s">
        <v>99</v>
      </c>
      <c r="AA25" s="7" t="s">
        <v>100</v>
      </c>
      <c r="AB25" s="6" t="str">
        <f t="shared" si="32"/>
        <v>40%</v>
      </c>
      <c r="AC25" s="7" t="s">
        <v>101</v>
      </c>
      <c r="AD25" s="7" t="s">
        <v>102</v>
      </c>
      <c r="AE25" s="7" t="s">
        <v>103</v>
      </c>
      <c r="AF25" s="19" t="s">
        <v>216</v>
      </c>
      <c r="AG25" s="203">
        <f>IFERROR(IF(Y25="Probabilidad",(Q25-(Q25*AB25)),IF(Y25="Impacto",Q25,"")),"")</f>
        <v>0.36</v>
      </c>
      <c r="AH25" s="181" t="str">
        <f t="shared" si="33"/>
        <v>Baja</v>
      </c>
      <c r="AI25" s="203">
        <f>IFERROR(IF(Y25="Impacto",(T25-(T25*AB25)),IF(Y25="Probabilidad",T25,"")),"")</f>
        <v>1</v>
      </c>
      <c r="AJ25" s="181" t="str">
        <f t="shared" si="34"/>
        <v>Catastrófico</v>
      </c>
      <c r="AK25" s="6">
        <f t="shared" si="14"/>
        <v>0.36</v>
      </c>
      <c r="AL25" s="184" t="str">
        <f t="shared" si="15"/>
        <v>Moderado</v>
      </c>
      <c r="AM25" s="284" t="str">
        <f>+AL26</f>
        <v>Moderado</v>
      </c>
      <c r="AN25" s="278" t="s">
        <v>133</v>
      </c>
      <c r="AO25" s="286" t="s">
        <v>164</v>
      </c>
      <c r="AP25" s="286" t="s">
        <v>226</v>
      </c>
      <c r="AQ25" s="288" t="s">
        <v>108</v>
      </c>
      <c r="AR25" s="290" t="s">
        <v>109</v>
      </c>
      <c r="AS25" s="286" t="s">
        <v>166</v>
      </c>
      <c r="AT25" s="286" t="s">
        <v>111</v>
      </c>
    </row>
    <row r="26" spans="2:74" ht="73.5" customHeight="1" x14ac:dyDescent="0.2">
      <c r="B26" s="265"/>
      <c r="C26" s="189" t="s">
        <v>221</v>
      </c>
      <c r="D26" s="299"/>
      <c r="E26" s="287"/>
      <c r="F26" s="287"/>
      <c r="G26" s="287"/>
      <c r="H26" s="287"/>
      <c r="I26" s="287"/>
      <c r="J26" s="265"/>
      <c r="K26" s="265"/>
      <c r="L26" s="287"/>
      <c r="M26" s="265"/>
      <c r="N26" s="287"/>
      <c r="O26" s="299"/>
      <c r="P26" s="283"/>
      <c r="Q26" s="277"/>
      <c r="R26" s="301"/>
      <c r="S26" s="302"/>
      <c r="T26" s="283"/>
      <c r="U26" s="277"/>
      <c r="V26" s="285"/>
      <c r="W26" s="20">
        <v>2</v>
      </c>
      <c r="X26" s="40" t="s">
        <v>227</v>
      </c>
      <c r="Y26" s="18" t="str">
        <f t="shared" si="31"/>
        <v>Probabilidad</v>
      </c>
      <c r="Z26" s="7" t="s">
        <v>99</v>
      </c>
      <c r="AA26" s="7" t="s">
        <v>100</v>
      </c>
      <c r="AB26" s="6" t="str">
        <f t="shared" si="32"/>
        <v>40%</v>
      </c>
      <c r="AC26" s="7" t="s">
        <v>101</v>
      </c>
      <c r="AD26" s="7" t="s">
        <v>102</v>
      </c>
      <c r="AE26" s="7" t="s">
        <v>103</v>
      </c>
      <c r="AF26" s="147" t="s">
        <v>228</v>
      </c>
      <c r="AG26" s="203">
        <f>IFERROR(IF(AND(Y25="Probabilidad",Y26="Probabilidad"),(AG25-(+AG25*AB26)),IF(Y26="Probabilidad",(Q25-(Q25*AB26)),IF(Y26="Impacto",Q25,""))),"")</f>
        <v>0.216</v>
      </c>
      <c r="AH26" s="181" t="str">
        <f t="shared" si="33"/>
        <v>Baja</v>
      </c>
      <c r="AI26" s="203">
        <f>IFERROR(IF(AND(Y25="Impacto",Y26="Impacto"),(AI25-(+AI25*AB26)),IF(Y26="Impacto",(T25-(+T25*AB26)),IF(Y26="Probabilidad",AI25,""))),"")</f>
        <v>1</v>
      </c>
      <c r="AJ26" s="181" t="str">
        <f t="shared" si="34"/>
        <v>Catastrófico</v>
      </c>
      <c r="AK26" s="6">
        <f t="shared" si="14"/>
        <v>0.216</v>
      </c>
      <c r="AL26" s="184" t="str">
        <f t="shared" si="15"/>
        <v>Moderado</v>
      </c>
      <c r="AM26" s="285"/>
      <c r="AN26" s="279"/>
      <c r="AO26" s="287"/>
      <c r="AP26" s="287"/>
      <c r="AQ26" s="289"/>
      <c r="AR26" s="291"/>
      <c r="AS26" s="287"/>
      <c r="AT26" s="287"/>
    </row>
    <row r="27" spans="2:74" ht="91.5" customHeight="1" x14ac:dyDescent="0.2">
      <c r="B27" s="179" t="s">
        <v>229</v>
      </c>
      <c r="C27" s="179" t="s">
        <v>229</v>
      </c>
      <c r="D27" s="20" t="s">
        <v>230</v>
      </c>
      <c r="E27" s="188" t="s">
        <v>231</v>
      </c>
      <c r="F27" s="188" t="s">
        <v>232</v>
      </c>
      <c r="G27" s="188" t="s">
        <v>233</v>
      </c>
      <c r="H27" s="188" t="s">
        <v>91</v>
      </c>
      <c r="I27" s="188" t="s">
        <v>92</v>
      </c>
      <c r="J27" s="179" t="s">
        <v>128</v>
      </c>
      <c r="K27" s="179" t="s">
        <v>94</v>
      </c>
      <c r="L27" s="188" t="s">
        <v>234</v>
      </c>
      <c r="M27" s="179" t="s">
        <v>147</v>
      </c>
      <c r="N27" s="188" t="s">
        <v>148</v>
      </c>
      <c r="O27" s="20">
        <v>23</v>
      </c>
      <c r="P27" s="202" t="str">
        <f>IF(O27&lt;=0,"",IF(O27&lt;=2,"Muy Baja",IF(O27&lt;=24,"Baja",IF(O27&lt;=500,"Media",IF(O27&lt;=5000,"Alta","Muy Alta")))))</f>
        <v>Baja</v>
      </c>
      <c r="Q27" s="203">
        <f>+VLOOKUP(P27,Probabilidad!$B$5:$C$9,2,FALSE)</f>
        <v>0.4</v>
      </c>
      <c r="R27" s="201" t="str">
        <f>+'Tabla Impacto'!AQ27</f>
        <v>Catastrófico</v>
      </c>
      <c r="S27" s="181" t="str">
        <f>+R27</f>
        <v>Catastrófico</v>
      </c>
      <c r="T27" s="202">
        <f>+VLOOKUP(S27,Impacto!B$5:C$9,2,FALSE)</f>
        <v>1</v>
      </c>
      <c r="U27" s="203">
        <f>+Q27*T27</f>
        <v>0.4</v>
      </c>
      <c r="V27" s="184" t="str">
        <f>+IF(U27&lt;=11%,"Bajo",IF(AND(U27&gt;=12%,U27&lt;=39%),"Moderado",IF(AND(U27&gt;=40%,U27&lt;=64%),"Alto",IF(U27&gt;64%,"Extremo",""))))</f>
        <v>Alto</v>
      </c>
      <c r="W27" s="20">
        <v>1</v>
      </c>
      <c r="X27" s="3" t="s">
        <v>235</v>
      </c>
      <c r="Y27" s="18" t="str">
        <f>IF(OR(Z27="Preventivo",Z27="Detectivo"),"Probabilidad",IF(Z27="Correctivo","Impacto",""))</f>
        <v>Probabilidad</v>
      </c>
      <c r="Z27" s="7" t="s">
        <v>99</v>
      </c>
      <c r="AA27" s="7" t="s">
        <v>100</v>
      </c>
      <c r="AB27" s="6" t="str">
        <f>IF(AND(Z27="Preventivo",AA27="Automático"),"50%",IF(AND(Z27="Preventivo",AA27="Manual"),"40%",IF(AND(Z27="Detectivo",AA27="Automático"),"40%",IF(AND(Z27="Detectivo",AA27="Manual"),"30%",IF(AND(Z27="Correctivo",AA27="Automático"),"35%",IF(AND(Z27="Correctivo",AA27="Manual"),"25%",""))))))</f>
        <v>40%</v>
      </c>
      <c r="AC27" s="7" t="s">
        <v>101</v>
      </c>
      <c r="AD27" s="7" t="s">
        <v>102</v>
      </c>
      <c r="AE27" s="7" t="s">
        <v>103</v>
      </c>
      <c r="AF27" s="19" t="s">
        <v>236</v>
      </c>
      <c r="AG27" s="203">
        <f>IFERROR(IF(Y27="Probabilidad",(Q27-(Q27*AB27)),IF(Y27="Impacto",Q27,"")),"")</f>
        <v>0.24</v>
      </c>
      <c r="AH27" s="181" t="str">
        <f>IFERROR(IF(AG27="","",IF(AG27&lt;=0.2,"Muy Baja",IF(AG27&lt;=0.4,"Baja",IF(AG27&lt;=0.6,"Media",IF(AG27&lt;=0.8,"Alta","Muy Alta"))))),"")</f>
        <v>Baja</v>
      </c>
      <c r="AI27" s="203">
        <f>IFERROR(IF(Y27="Impacto",(T27-(T27*AB27)),IF(Y27="Probabilidad",T27,"")),"")</f>
        <v>1</v>
      </c>
      <c r="AJ27" s="181" t="str">
        <f>IFERROR(IF(AI27="","",IF(AI27&lt;=0.2,"Leve",IF(AI27&lt;=0.4,"Menor",IF(AI27&lt;=0.6,"Moderado",IF(AI27&lt;=0.8,"Mayor","Catastrófico"))))),"")</f>
        <v>Catastrófico</v>
      </c>
      <c r="AK27" s="6">
        <f t="shared" si="14"/>
        <v>0.24</v>
      </c>
      <c r="AL27" s="184" t="str">
        <f t="shared" si="15"/>
        <v>Moderado</v>
      </c>
      <c r="AM27" s="46" t="str">
        <f>+AL27</f>
        <v>Moderado</v>
      </c>
      <c r="AN27" s="7" t="s">
        <v>133</v>
      </c>
      <c r="AO27" s="179" t="s">
        <v>237</v>
      </c>
      <c r="AP27" s="179" t="s">
        <v>238</v>
      </c>
      <c r="AQ27" s="208" t="s">
        <v>108</v>
      </c>
      <c r="AR27" s="209" t="s">
        <v>109</v>
      </c>
      <c r="AS27" s="179" t="s">
        <v>239</v>
      </c>
      <c r="AT27" s="197" t="s">
        <v>111</v>
      </c>
    </row>
    <row r="28" spans="2:74" ht="108.75" customHeight="1" x14ac:dyDescent="0.2">
      <c r="B28" s="179" t="s">
        <v>229</v>
      </c>
      <c r="C28" s="179" t="s">
        <v>229</v>
      </c>
      <c r="D28" s="186" t="s">
        <v>240</v>
      </c>
      <c r="E28" s="186" t="s">
        <v>241</v>
      </c>
      <c r="F28" s="186" t="s">
        <v>242</v>
      </c>
      <c r="G28" s="186" t="s">
        <v>243</v>
      </c>
      <c r="H28" s="188" t="s">
        <v>244</v>
      </c>
      <c r="I28" s="188" t="s">
        <v>92</v>
      </c>
      <c r="J28" s="179" t="s">
        <v>128</v>
      </c>
      <c r="K28" s="179" t="s">
        <v>94</v>
      </c>
      <c r="L28" s="188" t="s">
        <v>129</v>
      </c>
      <c r="M28" s="179" t="s">
        <v>203</v>
      </c>
      <c r="N28" s="188" t="s">
        <v>194</v>
      </c>
      <c r="O28" s="20">
        <v>30</v>
      </c>
      <c r="P28" s="202" t="str">
        <f>IF(O28&lt;=0,"",IF(O28&lt;=2,"Muy Baja",IF(O28&lt;=24,"Baja",IF(O28&lt;=500,"Media",IF(O28&lt;=5000,"Alta","Muy Alta")))))</f>
        <v>Media</v>
      </c>
      <c r="Q28" s="203">
        <f>+VLOOKUP(P28,Probabilidad!$B$5:$C$9,2,FALSE)</f>
        <v>0.6</v>
      </c>
      <c r="R28" s="201" t="str">
        <f>+'Tabla Impacto'!BI27</f>
        <v>Catastrófico</v>
      </c>
      <c r="S28" s="181" t="str">
        <f>+R28</f>
        <v>Catastrófico</v>
      </c>
      <c r="T28" s="202">
        <f>+VLOOKUP(S28,Impacto!B$5:C$9,2,FALSE)</f>
        <v>1</v>
      </c>
      <c r="U28" s="203">
        <f>+Q28*T28</f>
        <v>0.6</v>
      </c>
      <c r="V28" s="184" t="str">
        <f>+IF(U28&lt;=11%,"Bajo",IF(AND(U28&gt;=12%,U28&lt;=39%),"Moderado",IF(AND(U28&gt;=40%,U28&lt;=64%),"Alto",IF(U28&gt;64%,"Extremo",""))))</f>
        <v>Alto</v>
      </c>
      <c r="W28" s="20">
        <v>1</v>
      </c>
      <c r="X28" s="142" t="s">
        <v>245</v>
      </c>
      <c r="Y28" s="18" t="str">
        <f t="shared" ref="Y28:Y33" si="35">IF(OR(Z28="Preventivo",Z28="Detectivo"),"Probabilidad",IF(Z28="Correctivo","Impacto",""))</f>
        <v>Probabilidad</v>
      </c>
      <c r="Z28" s="7" t="s">
        <v>99</v>
      </c>
      <c r="AA28" s="7" t="s">
        <v>100</v>
      </c>
      <c r="AB28" s="6" t="str">
        <f t="shared" ref="AB28:AB33" si="36">IF(AND(Z28="Preventivo",AA28="Automático"),"50%",IF(AND(Z28="Preventivo",AA28="Manual"),"40%",IF(AND(Z28="Detectivo",AA28="Automático"),"40%",IF(AND(Z28="Detectivo",AA28="Manual"),"30%",IF(AND(Z28="Correctivo",AA28="Automático"),"35%",IF(AND(Z28="Correctivo",AA28="Manual"),"25%",""))))))</f>
        <v>40%</v>
      </c>
      <c r="AC28" s="7" t="s">
        <v>101</v>
      </c>
      <c r="AD28" s="7" t="s">
        <v>102</v>
      </c>
      <c r="AE28" s="7" t="s">
        <v>103</v>
      </c>
      <c r="AF28" s="118" t="s">
        <v>246</v>
      </c>
      <c r="AG28" s="203">
        <f>IFERROR(IF(Y28="Probabilidad",(Q28-(Q28*AB28)),IF(Y28="Impacto",Q28,"")),"")</f>
        <v>0.36</v>
      </c>
      <c r="AH28" s="181" t="str">
        <f t="shared" ref="AH28:AH33" si="37">IFERROR(IF(AG28="","",IF(AG28&lt;=0.2,"Muy Baja",IF(AG28&lt;=0.4,"Baja",IF(AG28&lt;=0.6,"Media",IF(AG28&lt;=0.8,"Alta","Muy Alta"))))),"")</f>
        <v>Baja</v>
      </c>
      <c r="AI28" s="203">
        <f>IFERROR(IF(Y28="Impacto",(T28-(T28*AB28)),IF(Y28="Probabilidad",T28,"")),"")</f>
        <v>1</v>
      </c>
      <c r="AJ28" s="181" t="str">
        <f t="shared" ref="AJ28:AJ33" si="38">IFERROR(IF(AI28="","",IF(AI28&lt;=0.2,"Leve",IF(AI28&lt;=0.4,"Menor",IF(AI28&lt;=0.6,"Moderado",IF(AI28&lt;=0.8,"Mayor","Catastrófico"))))),"")</f>
        <v>Catastrófico</v>
      </c>
      <c r="AK28" s="6">
        <f t="shared" si="14"/>
        <v>0.36</v>
      </c>
      <c r="AL28" s="184" t="str">
        <f t="shared" si="15"/>
        <v>Moderado</v>
      </c>
      <c r="AM28" s="46" t="str">
        <f>+AL28</f>
        <v>Moderado</v>
      </c>
      <c r="AN28" s="7" t="s">
        <v>133</v>
      </c>
      <c r="AO28" s="179"/>
      <c r="AP28" s="20"/>
      <c r="AQ28" s="127"/>
      <c r="AR28" s="188"/>
      <c r="AS28" s="179"/>
      <c r="AT28" s="197"/>
    </row>
    <row r="29" spans="2:74" ht="84" customHeight="1" x14ac:dyDescent="0.2">
      <c r="B29" s="280" t="s">
        <v>229</v>
      </c>
      <c r="C29" s="188" t="s">
        <v>229</v>
      </c>
      <c r="D29" s="264" t="s">
        <v>247</v>
      </c>
      <c r="E29" s="264" t="s">
        <v>248</v>
      </c>
      <c r="F29" s="264" t="s">
        <v>249</v>
      </c>
      <c r="G29" s="264" t="s">
        <v>250</v>
      </c>
      <c r="H29" s="286" t="s">
        <v>244</v>
      </c>
      <c r="I29" s="286" t="s">
        <v>92</v>
      </c>
      <c r="J29" s="264" t="s">
        <v>128</v>
      </c>
      <c r="K29" s="264" t="s">
        <v>94</v>
      </c>
      <c r="L29" s="286" t="s">
        <v>129</v>
      </c>
      <c r="M29" s="264" t="s">
        <v>203</v>
      </c>
      <c r="N29" s="267" t="s">
        <v>194</v>
      </c>
      <c r="O29" s="297">
        <v>12</v>
      </c>
      <c r="P29" s="336" t="str">
        <f>IF(O29&lt;=0,"",IF(O29&lt;=2,"Muy Baja",IF(O29&lt;=24,"Baja",IF(O29&lt;=500,"Media",IF(O29&lt;=5000,"Alta","Muy Alta")))))</f>
        <v>Baja</v>
      </c>
      <c r="Q29" s="337">
        <f>+VLOOKUP(P29,Probabilidad!$B$5:$C$9,2,FALSE)</f>
        <v>0.4</v>
      </c>
      <c r="R29" s="335" t="str">
        <f>+'Tabla Impacto'!BK27</f>
        <v>Catastrófico</v>
      </c>
      <c r="S29" s="262" t="str">
        <f>+R29</f>
        <v>Catastrófico</v>
      </c>
      <c r="T29" s="336">
        <f>+VLOOKUP(S29,Impacto!B$5:C$9,2,FALSE)</f>
        <v>1</v>
      </c>
      <c r="U29" s="337">
        <f>+Q29*T29</f>
        <v>0.4</v>
      </c>
      <c r="V29" s="284" t="str">
        <f>+IF(U29&lt;=11%,"Bajo",IF(AND(U29&gt;=12%,U29&lt;=39%),"Moderado",IF(AND(U29&gt;=40%,U29&lt;=64%),"Alto",IF(U29&gt;64%,"Extremo",""))))</f>
        <v>Alto</v>
      </c>
      <c r="W29" s="20">
        <v>1</v>
      </c>
      <c r="X29" s="143" t="s">
        <v>251</v>
      </c>
      <c r="Y29" s="18" t="str">
        <f t="shared" si="35"/>
        <v>Probabilidad</v>
      </c>
      <c r="Z29" s="7" t="s">
        <v>99</v>
      </c>
      <c r="AA29" s="7" t="s">
        <v>100</v>
      </c>
      <c r="AB29" s="6" t="str">
        <f t="shared" si="36"/>
        <v>40%</v>
      </c>
      <c r="AC29" s="7" t="s">
        <v>101</v>
      </c>
      <c r="AD29" s="7" t="s">
        <v>102</v>
      </c>
      <c r="AE29" s="7" t="s">
        <v>103</v>
      </c>
      <c r="AF29" s="118" t="s">
        <v>252</v>
      </c>
      <c r="AG29" s="203">
        <f>IFERROR(IF(Y29="Probabilidad",(Q29-(Q29*AB29)),IF(Y29="Impacto",Q29,"")),"")</f>
        <v>0.24</v>
      </c>
      <c r="AH29" s="181" t="str">
        <f t="shared" si="37"/>
        <v>Baja</v>
      </c>
      <c r="AI29" s="203">
        <f>IFERROR(IF(Y29="Impacto",(T29-(T29*AB29)),IF(Y29="Probabilidad",T29,"")),"")</f>
        <v>1</v>
      </c>
      <c r="AJ29" s="181" t="str">
        <f t="shared" si="38"/>
        <v>Catastrófico</v>
      </c>
      <c r="AK29" s="6">
        <f t="shared" si="14"/>
        <v>0.24</v>
      </c>
      <c r="AL29" s="184" t="str">
        <f t="shared" si="15"/>
        <v>Moderado</v>
      </c>
      <c r="AM29" s="284" t="str">
        <f>+AL30</f>
        <v>Moderado</v>
      </c>
      <c r="AN29" s="278" t="s">
        <v>133</v>
      </c>
      <c r="AO29" s="179"/>
      <c r="AP29" s="20"/>
      <c r="AQ29" s="127"/>
      <c r="AR29" s="188"/>
      <c r="AS29" s="179"/>
      <c r="AT29" s="197"/>
    </row>
    <row r="30" spans="2:74" ht="62.25" customHeight="1" x14ac:dyDescent="0.2">
      <c r="B30" s="280"/>
      <c r="C30" s="188" t="s">
        <v>229</v>
      </c>
      <c r="D30" s="304"/>
      <c r="E30" s="304"/>
      <c r="F30" s="304"/>
      <c r="G30" s="304"/>
      <c r="H30" s="307"/>
      <c r="I30" s="307"/>
      <c r="J30" s="304"/>
      <c r="K30" s="304"/>
      <c r="L30" s="307"/>
      <c r="M30" s="304"/>
      <c r="N30" s="267"/>
      <c r="O30" s="306"/>
      <c r="P30" s="336"/>
      <c r="Q30" s="337"/>
      <c r="R30" s="335"/>
      <c r="S30" s="262"/>
      <c r="T30" s="336"/>
      <c r="U30" s="337"/>
      <c r="V30" s="303"/>
      <c r="W30" s="195">
        <v>2</v>
      </c>
      <c r="X30" s="143" t="s">
        <v>253</v>
      </c>
      <c r="Y30" s="119" t="str">
        <f t="shared" si="35"/>
        <v>Probabilidad</v>
      </c>
      <c r="Z30" s="7" t="s">
        <v>99</v>
      </c>
      <c r="AA30" s="7" t="s">
        <v>100</v>
      </c>
      <c r="AB30" s="6" t="str">
        <f t="shared" si="36"/>
        <v>40%</v>
      </c>
      <c r="AC30" s="7" t="s">
        <v>101</v>
      </c>
      <c r="AD30" s="7" t="s">
        <v>102</v>
      </c>
      <c r="AE30" s="7" t="s">
        <v>103</v>
      </c>
      <c r="AF30" s="126" t="s">
        <v>254</v>
      </c>
      <c r="AG30" s="203">
        <f>IFERROR(IF(AND(Y29="Probabilidad",Y30="Probabilidad"),(AG29-(+AG29*AB30)),IF(Y30="Probabilidad",(Q29-(Q29*AB30)),IF(Y30="Impacto",Q29,""))),"")</f>
        <v>0.14399999999999999</v>
      </c>
      <c r="AH30" s="181" t="str">
        <f t="shared" si="37"/>
        <v>Muy Baja</v>
      </c>
      <c r="AI30" s="203">
        <f>IFERROR(IF(AND(Y29="Impacto",Y30="Impacto"),(AI29-(+AI29*AB30)),IF(Y30="Impacto",(T29-(+T29*AB30)),IF(Y30="Probabilidad",AI29,""))),"")</f>
        <v>1</v>
      </c>
      <c r="AJ30" s="181" t="str">
        <f t="shared" si="38"/>
        <v>Catastrófico</v>
      </c>
      <c r="AK30" s="6">
        <f t="shared" si="14"/>
        <v>0.14399999999999999</v>
      </c>
      <c r="AL30" s="184" t="str">
        <f t="shared" si="15"/>
        <v>Moderado</v>
      </c>
      <c r="AM30" s="303"/>
      <c r="AN30" s="295"/>
      <c r="AO30" s="186"/>
      <c r="AP30" s="195"/>
      <c r="AQ30" s="139"/>
      <c r="AR30" s="189"/>
      <c r="AS30" s="186"/>
      <c r="AT30" s="172"/>
    </row>
    <row r="31" spans="2:74" ht="63" customHeight="1" x14ac:dyDescent="0.2">
      <c r="B31" s="187" t="s">
        <v>255</v>
      </c>
      <c r="C31" s="187" t="s">
        <v>255</v>
      </c>
      <c r="D31" s="20" t="s">
        <v>256</v>
      </c>
      <c r="E31" s="188" t="s">
        <v>257</v>
      </c>
      <c r="F31" s="188" t="s">
        <v>258</v>
      </c>
      <c r="G31" s="188" t="s">
        <v>259</v>
      </c>
      <c r="H31" s="188" t="s">
        <v>91</v>
      </c>
      <c r="I31" s="188" t="s">
        <v>92</v>
      </c>
      <c r="J31" s="179" t="s">
        <v>128</v>
      </c>
      <c r="K31" s="179" t="s">
        <v>94</v>
      </c>
      <c r="L31" s="188" t="s">
        <v>95</v>
      </c>
      <c r="M31" s="179" t="s">
        <v>147</v>
      </c>
      <c r="N31" s="190" t="s">
        <v>155</v>
      </c>
      <c r="O31" s="20">
        <v>24</v>
      </c>
      <c r="P31" s="183" t="str">
        <f t="shared" ref="P31:P38" si="39">IF(O31&lt;=0,"",IF(O31&lt;=2,"Muy Baja",IF(O31&lt;=24,"Baja",IF(O31&lt;=500,"Media",IF(O31&lt;=5000,"Alta","Muy Alta")))))</f>
        <v>Baja</v>
      </c>
      <c r="Q31" s="176">
        <f>+VLOOKUP(P31,Probabilidad!$B$5:$C$9,2,FALSE)</f>
        <v>0.4</v>
      </c>
      <c r="R31" s="194" t="str">
        <f>+'Tabla Impacto'!AC27</f>
        <v>Mayor</v>
      </c>
      <c r="S31" s="193" t="str">
        <f t="shared" ref="S31:S38" si="40">+R31</f>
        <v>Mayor</v>
      </c>
      <c r="T31" s="183">
        <f>+VLOOKUP(S31,Impacto!B$5:C$9,2,FALSE)</f>
        <v>0.8</v>
      </c>
      <c r="U31" s="176">
        <f t="shared" ref="U31:U38" si="41">+Q31*T31</f>
        <v>0.32000000000000006</v>
      </c>
      <c r="V31" s="205" t="str">
        <f t="shared" ref="V31:V38" si="42">+IF(U31&lt;=11%,"Bajo",IF(AND(U31&gt;=12%,U31&lt;=39%),"Moderado",IF(AND(U31&gt;=40%,U31&lt;=64%),"Alto",IF(U31&gt;64%,"Extremo",""))))</f>
        <v>Moderado</v>
      </c>
      <c r="W31" s="20">
        <v>1</v>
      </c>
      <c r="X31" s="3" t="s">
        <v>260</v>
      </c>
      <c r="Y31" s="18" t="str">
        <f t="shared" ref="Y31" si="43">IF(OR(Z31="Preventivo",Z31="Detectivo"),"Probabilidad",IF(Z31="Correctivo","Impacto",""))</f>
        <v>Probabilidad</v>
      </c>
      <c r="Z31" s="178" t="s">
        <v>99</v>
      </c>
      <c r="AA31" s="178" t="s">
        <v>100</v>
      </c>
      <c r="AB31" s="124" t="str">
        <f t="shared" ref="AB31" si="44">IF(AND(Z31="Preventivo",AA31="Automático"),"50%",IF(AND(Z31="Preventivo",AA31="Manual"),"40%",IF(AND(Z31="Detectivo",AA31="Automático"),"40%",IF(AND(Z31="Detectivo",AA31="Manual"),"30%",IF(AND(Z31="Correctivo",AA31="Automático"),"35%",IF(AND(Z31="Correctivo",AA31="Manual"),"25%",""))))))</f>
        <v>40%</v>
      </c>
      <c r="AC31" s="178" t="s">
        <v>101</v>
      </c>
      <c r="AD31" s="178" t="s">
        <v>102</v>
      </c>
      <c r="AE31" s="178" t="s">
        <v>103</v>
      </c>
      <c r="AF31" s="19" t="s">
        <v>261</v>
      </c>
      <c r="AG31" s="176">
        <f t="shared" ref="AG31:AG38" si="45">IFERROR(IF(Y31="Probabilidad",(Q31-(Q31*AB31)),IF(Y31="Impacto",Q31,"")),"")</f>
        <v>0.24</v>
      </c>
      <c r="AH31" s="193" t="str">
        <f t="shared" ref="AH31" si="46">IFERROR(IF(AG31="","",IF(AG31&lt;=0.2,"Muy Baja",IF(AG31&lt;=0.4,"Baja",IF(AG31&lt;=0.6,"Media",IF(AG31&lt;=0.8,"Alta","Muy Alta"))))),"")</f>
        <v>Baja</v>
      </c>
      <c r="AI31" s="176">
        <f t="shared" ref="AI31:AI38" si="47">IFERROR(IF(Y31="Impacto",(T31-(T31*AB31)),IF(Y31="Probabilidad",T31,"")),"")</f>
        <v>0.8</v>
      </c>
      <c r="AJ31" s="193" t="str">
        <f t="shared" ref="AJ31" si="48">IFERROR(IF(AI31="","",IF(AI31&lt;=0.2,"Leve",IF(AI31&lt;=0.4,"Menor",IF(AI31&lt;=0.6,"Moderado",IF(AI31&lt;=0.8,"Mayor","Catastrófico"))))),"")</f>
        <v>Mayor</v>
      </c>
      <c r="AK31" s="124">
        <f t="shared" si="14"/>
        <v>0.192</v>
      </c>
      <c r="AL31" s="46" t="str">
        <f t="shared" si="15"/>
        <v>Moderado</v>
      </c>
      <c r="AM31" s="46" t="str">
        <f t="shared" ref="AM31:AM37" si="49">+AL31</f>
        <v>Moderado</v>
      </c>
      <c r="AN31" s="7" t="s">
        <v>133</v>
      </c>
      <c r="AO31" s="188" t="s">
        <v>262</v>
      </c>
      <c r="AP31" s="188" t="s">
        <v>263</v>
      </c>
      <c r="AQ31" s="208" t="s">
        <v>108</v>
      </c>
      <c r="AR31" s="209" t="s">
        <v>109</v>
      </c>
      <c r="AS31" s="188" t="s">
        <v>264</v>
      </c>
      <c r="AT31" s="197" t="s">
        <v>111</v>
      </c>
    </row>
    <row r="32" spans="2:74" ht="69.75" customHeight="1" x14ac:dyDescent="0.2">
      <c r="B32" s="187" t="s">
        <v>265</v>
      </c>
      <c r="C32" s="190" t="s">
        <v>266</v>
      </c>
      <c r="D32" s="196" t="s">
        <v>267</v>
      </c>
      <c r="E32" s="190" t="s">
        <v>268</v>
      </c>
      <c r="F32" s="190" t="s">
        <v>269</v>
      </c>
      <c r="G32" s="190" t="s">
        <v>270</v>
      </c>
      <c r="H32" s="190" t="s">
        <v>91</v>
      </c>
      <c r="I32" s="190" t="s">
        <v>92</v>
      </c>
      <c r="J32" s="187" t="s">
        <v>128</v>
      </c>
      <c r="K32" s="187" t="s">
        <v>94</v>
      </c>
      <c r="L32" s="190" t="s">
        <v>129</v>
      </c>
      <c r="M32" s="187" t="s">
        <v>130</v>
      </c>
      <c r="N32" s="190" t="s">
        <v>148</v>
      </c>
      <c r="O32" s="173">
        <v>10950</v>
      </c>
      <c r="P32" s="183" t="str">
        <f t="shared" si="39"/>
        <v>Muy Alta</v>
      </c>
      <c r="Q32" s="176">
        <f>+VLOOKUP(P32,Probabilidad!$B$5:$C$9,2,FALSE)</f>
        <v>1</v>
      </c>
      <c r="R32" s="194" t="str">
        <f>+'Tabla Impacto'!S27</f>
        <v>Catastrófico</v>
      </c>
      <c r="S32" s="193" t="str">
        <f t="shared" si="40"/>
        <v>Catastrófico</v>
      </c>
      <c r="T32" s="183">
        <f>+VLOOKUP(S32,Impacto!B$5:C$9,2,FALSE)</f>
        <v>1</v>
      </c>
      <c r="U32" s="176">
        <f t="shared" si="41"/>
        <v>1</v>
      </c>
      <c r="V32" s="205" t="str">
        <f t="shared" si="42"/>
        <v>Extremo</v>
      </c>
      <c r="W32" s="196">
        <v>1</v>
      </c>
      <c r="X32" s="128" t="s">
        <v>271</v>
      </c>
      <c r="Y32" s="120" t="str">
        <f t="shared" si="35"/>
        <v>Probabilidad</v>
      </c>
      <c r="Z32" s="178" t="s">
        <v>99</v>
      </c>
      <c r="AA32" s="178" t="s">
        <v>100</v>
      </c>
      <c r="AB32" s="124" t="str">
        <f t="shared" si="36"/>
        <v>40%</v>
      </c>
      <c r="AC32" s="178" t="s">
        <v>101</v>
      </c>
      <c r="AD32" s="178" t="s">
        <v>102</v>
      </c>
      <c r="AE32" s="178" t="s">
        <v>103</v>
      </c>
      <c r="AF32" s="122" t="s">
        <v>272</v>
      </c>
      <c r="AG32" s="176">
        <f t="shared" si="45"/>
        <v>0.6</v>
      </c>
      <c r="AH32" s="193" t="str">
        <f t="shared" si="37"/>
        <v>Media</v>
      </c>
      <c r="AI32" s="176">
        <f t="shared" si="47"/>
        <v>1</v>
      </c>
      <c r="AJ32" s="193" t="str">
        <f t="shared" si="38"/>
        <v>Catastrófico</v>
      </c>
      <c r="AK32" s="124">
        <f t="shared" si="14"/>
        <v>0.6</v>
      </c>
      <c r="AL32" s="205" t="str">
        <f t="shared" si="15"/>
        <v>Alto</v>
      </c>
      <c r="AM32" s="185" t="str">
        <f t="shared" si="49"/>
        <v>Alto</v>
      </c>
      <c r="AN32" s="178" t="s">
        <v>133</v>
      </c>
      <c r="AO32" s="190" t="s">
        <v>273</v>
      </c>
      <c r="AP32" s="190" t="s">
        <v>274</v>
      </c>
      <c r="AQ32" s="199" t="s">
        <v>108</v>
      </c>
      <c r="AR32" s="190" t="s">
        <v>109</v>
      </c>
      <c r="AS32" s="190" t="s">
        <v>275</v>
      </c>
      <c r="AT32" s="173" t="s">
        <v>111</v>
      </c>
    </row>
    <row r="33" spans="1:46" ht="92.25" customHeight="1" x14ac:dyDescent="0.2">
      <c r="B33" s="179" t="s">
        <v>265</v>
      </c>
      <c r="C33" s="188" t="s">
        <v>265</v>
      </c>
      <c r="D33" s="179" t="s">
        <v>276</v>
      </c>
      <c r="E33" s="179" t="s">
        <v>277</v>
      </c>
      <c r="F33" s="179" t="s">
        <v>278</v>
      </c>
      <c r="G33" s="179" t="s">
        <v>279</v>
      </c>
      <c r="H33" s="188" t="s">
        <v>153</v>
      </c>
      <c r="I33" s="188" t="s">
        <v>92</v>
      </c>
      <c r="J33" s="179" t="s">
        <v>128</v>
      </c>
      <c r="K33" s="179" t="s">
        <v>94</v>
      </c>
      <c r="L33" s="188" t="s">
        <v>129</v>
      </c>
      <c r="M33" s="179" t="s">
        <v>280</v>
      </c>
      <c r="N33" s="188" t="s">
        <v>194</v>
      </c>
      <c r="O33" s="197">
        <v>100</v>
      </c>
      <c r="P33" s="202" t="str">
        <f t="shared" si="39"/>
        <v>Media</v>
      </c>
      <c r="Q33" s="203">
        <f>+VLOOKUP(P33,Probabilidad!$B$5:$C$9,2,FALSE)</f>
        <v>0.6</v>
      </c>
      <c r="R33" s="201" t="str">
        <f>+'Tabla Impacto'!BG27</f>
        <v>Catastrófico</v>
      </c>
      <c r="S33" s="181" t="str">
        <f t="shared" si="40"/>
        <v>Catastrófico</v>
      </c>
      <c r="T33" s="202">
        <f>+VLOOKUP(S33,Impacto!B$5:C$9,2,FALSE)</f>
        <v>1</v>
      </c>
      <c r="U33" s="203">
        <f t="shared" si="41"/>
        <v>0.6</v>
      </c>
      <c r="V33" s="184" t="str">
        <f t="shared" si="42"/>
        <v>Alto</v>
      </c>
      <c r="W33" s="20">
        <v>1</v>
      </c>
      <c r="X33" s="142" t="s">
        <v>281</v>
      </c>
      <c r="Y33" s="18" t="str">
        <f t="shared" si="35"/>
        <v>Probabilidad</v>
      </c>
      <c r="Z33" s="7" t="s">
        <v>99</v>
      </c>
      <c r="AA33" s="7" t="s">
        <v>158</v>
      </c>
      <c r="AB33" s="6" t="str">
        <f t="shared" si="36"/>
        <v>50%</v>
      </c>
      <c r="AC33" s="7" t="s">
        <v>101</v>
      </c>
      <c r="AD33" s="7" t="s">
        <v>102</v>
      </c>
      <c r="AE33" s="7" t="s">
        <v>103</v>
      </c>
      <c r="AF33" s="118" t="s">
        <v>282</v>
      </c>
      <c r="AG33" s="203">
        <f t="shared" si="45"/>
        <v>0.3</v>
      </c>
      <c r="AH33" s="181" t="str">
        <f t="shared" si="37"/>
        <v>Baja</v>
      </c>
      <c r="AI33" s="203">
        <f t="shared" si="47"/>
        <v>1</v>
      </c>
      <c r="AJ33" s="181" t="str">
        <f t="shared" si="38"/>
        <v>Catastrófico</v>
      </c>
      <c r="AK33" s="6">
        <f t="shared" si="14"/>
        <v>0.3</v>
      </c>
      <c r="AL33" s="184" t="str">
        <f t="shared" si="15"/>
        <v>Moderado</v>
      </c>
      <c r="AM33" s="46" t="str">
        <f t="shared" si="49"/>
        <v>Moderado</v>
      </c>
      <c r="AN33" s="7" t="s">
        <v>133</v>
      </c>
      <c r="AO33" s="129" t="s">
        <v>283</v>
      </c>
      <c r="AP33" s="129" t="s">
        <v>284</v>
      </c>
      <c r="AQ33" s="129" t="s">
        <v>285</v>
      </c>
      <c r="AR33" s="129" t="s">
        <v>109</v>
      </c>
      <c r="AS33" s="179" t="s">
        <v>286</v>
      </c>
      <c r="AT33" s="197" t="s">
        <v>111</v>
      </c>
    </row>
    <row r="34" spans="1:46" ht="132" customHeight="1" x14ac:dyDescent="0.2">
      <c r="B34" s="179" t="s">
        <v>265</v>
      </c>
      <c r="C34" s="188" t="s">
        <v>266</v>
      </c>
      <c r="D34" s="20" t="s">
        <v>287</v>
      </c>
      <c r="E34" s="188" t="s">
        <v>288</v>
      </c>
      <c r="F34" s="188" t="s">
        <v>289</v>
      </c>
      <c r="G34" s="188" t="s">
        <v>290</v>
      </c>
      <c r="H34" s="188" t="s">
        <v>202</v>
      </c>
      <c r="I34" s="188" t="s">
        <v>92</v>
      </c>
      <c r="J34" s="179" t="s">
        <v>128</v>
      </c>
      <c r="K34" s="179" t="s">
        <v>94</v>
      </c>
      <c r="L34" s="188" t="s">
        <v>95</v>
      </c>
      <c r="M34" s="179" t="s">
        <v>280</v>
      </c>
      <c r="N34" s="188" t="s">
        <v>194</v>
      </c>
      <c r="O34" s="197">
        <v>250</v>
      </c>
      <c r="P34" s="202" t="str">
        <f t="shared" si="39"/>
        <v>Media</v>
      </c>
      <c r="Q34" s="203">
        <f>+VLOOKUP(P34,Probabilidad!$B$5:$C$9,2,FALSE)</f>
        <v>0.6</v>
      </c>
      <c r="R34" s="201" t="str">
        <f>+'Tabla Impacto'!BS27</f>
        <v>Moderado</v>
      </c>
      <c r="S34" s="181" t="str">
        <f t="shared" si="40"/>
        <v>Moderado</v>
      </c>
      <c r="T34" s="202">
        <f>+VLOOKUP(S34,Impacto!B$5:C$9,2,FALSE)</f>
        <v>0.6</v>
      </c>
      <c r="U34" s="203">
        <f t="shared" si="41"/>
        <v>0.36</v>
      </c>
      <c r="V34" s="184" t="str">
        <f t="shared" si="42"/>
        <v>Moderado</v>
      </c>
      <c r="W34" s="20">
        <v>1</v>
      </c>
      <c r="X34" s="3" t="s">
        <v>748</v>
      </c>
      <c r="Y34" s="18" t="str">
        <f t="shared" ref="Y34" si="50">IF(OR(Z34="Preventivo",Z34="Detectivo"),"Probabilidad",IF(Z34="Correctivo","Impacto",""))</f>
        <v>Probabilidad</v>
      </c>
      <c r="Z34" s="7" t="s">
        <v>99</v>
      </c>
      <c r="AA34" s="7" t="s">
        <v>158</v>
      </c>
      <c r="AB34" s="6" t="str">
        <f t="shared" ref="AB34" si="51">IF(AND(Z34="Preventivo",AA34="Automático"),"50%",IF(AND(Z34="Preventivo",AA34="Manual"),"40%",IF(AND(Z34="Detectivo",AA34="Automático"),"40%",IF(AND(Z34="Detectivo",AA34="Manual"),"30%",IF(AND(Z34="Correctivo",AA34="Automático"),"35%",IF(AND(Z34="Correctivo",AA34="Manual"),"25%",""))))))</f>
        <v>50%</v>
      </c>
      <c r="AC34" s="7" t="s">
        <v>101</v>
      </c>
      <c r="AD34" s="7" t="s">
        <v>102</v>
      </c>
      <c r="AE34" s="7" t="s">
        <v>103</v>
      </c>
      <c r="AF34" s="118" t="s">
        <v>747</v>
      </c>
      <c r="AG34" s="203">
        <f t="shared" ref="AG34" si="52">IFERROR(IF(Y34="Probabilidad",(Q34-(Q34*AB34)),IF(Y34="Impacto",Q34,"")),"")</f>
        <v>0.3</v>
      </c>
      <c r="AH34" s="181" t="str">
        <f t="shared" ref="AH34" si="53">IFERROR(IF(AG34="","",IF(AG34&lt;=0.2,"Muy Baja",IF(AG34&lt;=0.4,"Baja",IF(AG34&lt;=0.6,"Media",IF(AG34&lt;=0.8,"Alta","Muy Alta"))))),"")</f>
        <v>Baja</v>
      </c>
      <c r="AI34" s="203">
        <f t="shared" ref="AI34" si="54">IFERROR(IF(Y34="Impacto",(T34-(T34*AB34)),IF(Y34="Probabilidad",T34,"")),"")</f>
        <v>0.6</v>
      </c>
      <c r="AJ34" s="181" t="str">
        <f t="shared" ref="AJ34" si="55">IFERROR(IF(AI34="","",IF(AI34&lt;=0.2,"Leve",IF(AI34&lt;=0.4,"Menor",IF(AI34&lt;=0.6,"Moderado",IF(AI34&lt;=0.8,"Mayor","Catastrófico"))))),"")</f>
        <v>Moderado</v>
      </c>
      <c r="AK34" s="6">
        <f t="shared" ref="AK34" si="56">+AG34*AI34</f>
        <v>0.18</v>
      </c>
      <c r="AL34" s="184" t="str">
        <f t="shared" ref="AL34" si="57">+IF(AK34&lt;=11%,"Bajo",IF(AND(AK34&gt;=12%,AK34&lt;=39%),"Moderado",IF(AND(AK34&gt;=40%,AK34&lt;=64%),"Alto",IF(AK34&gt;64%,"Extremo",""))))</f>
        <v>Moderado</v>
      </c>
      <c r="AM34" s="46" t="str">
        <f>+AL34</f>
        <v>Moderado</v>
      </c>
      <c r="AN34" s="7" t="s">
        <v>133</v>
      </c>
      <c r="AO34" s="41"/>
      <c r="AP34" s="179"/>
      <c r="AQ34" s="130"/>
      <c r="AR34" s="188"/>
      <c r="AS34" s="188"/>
      <c r="AT34" s="197"/>
    </row>
    <row r="35" spans="1:46" ht="167.25" customHeight="1" x14ac:dyDescent="0.2">
      <c r="B35" s="179" t="s">
        <v>265</v>
      </c>
      <c r="C35" s="188" t="s">
        <v>266</v>
      </c>
      <c r="D35" s="20" t="s">
        <v>291</v>
      </c>
      <c r="E35" s="188" t="s">
        <v>292</v>
      </c>
      <c r="F35" s="188" t="s">
        <v>293</v>
      </c>
      <c r="G35" s="188" t="s">
        <v>290</v>
      </c>
      <c r="H35" s="188" t="s">
        <v>202</v>
      </c>
      <c r="I35" s="188" t="s">
        <v>92</v>
      </c>
      <c r="J35" s="179" t="s">
        <v>128</v>
      </c>
      <c r="K35" s="179" t="s">
        <v>94</v>
      </c>
      <c r="L35" s="188" t="s">
        <v>95</v>
      </c>
      <c r="M35" s="179" t="s">
        <v>280</v>
      </c>
      <c r="N35" s="188" t="s">
        <v>194</v>
      </c>
      <c r="O35" s="197">
        <v>150</v>
      </c>
      <c r="P35" s="202" t="str">
        <f t="shared" si="39"/>
        <v>Media</v>
      </c>
      <c r="Q35" s="203">
        <f>+VLOOKUP(P35,Probabilidad!$B$5:$C$9,2,FALSE)</f>
        <v>0.6</v>
      </c>
      <c r="R35" s="201" t="str">
        <f>+'Tabla Impacto'!BU27</f>
        <v>Catastrófico</v>
      </c>
      <c r="S35" s="181" t="str">
        <f t="shared" si="40"/>
        <v>Catastrófico</v>
      </c>
      <c r="T35" s="202">
        <f>+VLOOKUP(S35,Impacto!B$5:C$9,2,FALSE)</f>
        <v>1</v>
      </c>
      <c r="U35" s="203">
        <f t="shared" si="41"/>
        <v>0.6</v>
      </c>
      <c r="V35" s="184" t="str">
        <f t="shared" si="42"/>
        <v>Alto</v>
      </c>
      <c r="W35" s="20">
        <v>1</v>
      </c>
      <c r="X35" s="3" t="s">
        <v>748</v>
      </c>
      <c r="Y35" s="18" t="str">
        <f t="shared" ref="Y35" si="58">IF(OR(Z35="Preventivo",Z35="Detectivo"),"Probabilidad",IF(Z35="Correctivo","Impacto",""))</f>
        <v>Probabilidad</v>
      </c>
      <c r="Z35" s="7" t="s">
        <v>99</v>
      </c>
      <c r="AA35" s="7" t="s">
        <v>158</v>
      </c>
      <c r="AB35" s="6" t="str">
        <f t="shared" ref="AB35" si="59">IF(AND(Z35="Preventivo",AA35="Automático"),"50%",IF(AND(Z35="Preventivo",AA35="Manual"),"40%",IF(AND(Z35="Detectivo",AA35="Automático"),"40%",IF(AND(Z35="Detectivo",AA35="Manual"),"30%",IF(AND(Z35="Correctivo",AA35="Automático"),"35%",IF(AND(Z35="Correctivo",AA35="Manual"),"25%",""))))))</f>
        <v>50%</v>
      </c>
      <c r="AC35" s="7" t="s">
        <v>101</v>
      </c>
      <c r="AD35" s="7" t="s">
        <v>102</v>
      </c>
      <c r="AE35" s="7" t="s">
        <v>103</v>
      </c>
      <c r="AF35" s="118" t="s">
        <v>747</v>
      </c>
      <c r="AG35" s="203">
        <f t="shared" ref="AG35" si="60">IFERROR(IF(Y35="Probabilidad",(Q35-(Q35*AB35)),IF(Y35="Impacto",Q35,"")),"")</f>
        <v>0.3</v>
      </c>
      <c r="AH35" s="181" t="str">
        <f t="shared" ref="AH35" si="61">IFERROR(IF(AG35="","",IF(AG35&lt;=0.2,"Muy Baja",IF(AG35&lt;=0.4,"Baja",IF(AG35&lt;=0.6,"Media",IF(AG35&lt;=0.8,"Alta","Muy Alta"))))),"")</f>
        <v>Baja</v>
      </c>
      <c r="AI35" s="203">
        <f t="shared" ref="AI35" si="62">IFERROR(IF(Y35="Impacto",(T35-(T35*AB35)),IF(Y35="Probabilidad",T35,"")),"")</f>
        <v>1</v>
      </c>
      <c r="AJ35" s="181" t="str">
        <f t="shared" ref="AJ35" si="63">IFERROR(IF(AI35="","",IF(AI35&lt;=0.2,"Leve",IF(AI35&lt;=0.4,"Menor",IF(AI35&lt;=0.6,"Moderado",IF(AI35&lt;=0.8,"Mayor","Catastrófico"))))),"")</f>
        <v>Catastrófico</v>
      </c>
      <c r="AK35" s="6">
        <f t="shared" ref="AK35" si="64">+AG35*AI35</f>
        <v>0.3</v>
      </c>
      <c r="AL35" s="184" t="str">
        <f t="shared" ref="AL35" si="65">+IF(AK35&lt;=11%,"Bajo",IF(AND(AK35&gt;=12%,AK35&lt;=39%),"Moderado",IF(AND(AK35&gt;=40%,AK35&lt;=64%),"Alto",IF(AK35&gt;64%,"Extremo",""))))</f>
        <v>Moderado</v>
      </c>
      <c r="AM35" s="46" t="str">
        <f>+AL35</f>
        <v>Moderado</v>
      </c>
      <c r="AN35" s="7" t="s">
        <v>133</v>
      </c>
      <c r="AO35" s="41"/>
      <c r="AP35" s="179"/>
      <c r="AQ35" s="130"/>
      <c r="AR35" s="188"/>
      <c r="AS35" s="188"/>
      <c r="AT35" s="197"/>
    </row>
    <row r="36" spans="1:46" ht="75.75" customHeight="1" x14ac:dyDescent="0.2">
      <c r="B36" s="179" t="s">
        <v>136</v>
      </c>
      <c r="C36" s="188" t="s">
        <v>294</v>
      </c>
      <c r="D36" s="20" t="s">
        <v>295</v>
      </c>
      <c r="E36" s="188" t="s">
        <v>296</v>
      </c>
      <c r="F36" s="188" t="s">
        <v>297</v>
      </c>
      <c r="G36" s="188" t="s">
        <v>298</v>
      </c>
      <c r="H36" s="188" t="s">
        <v>91</v>
      </c>
      <c r="I36" s="188" t="s">
        <v>92</v>
      </c>
      <c r="J36" s="179" t="s">
        <v>128</v>
      </c>
      <c r="K36" s="179" t="s">
        <v>94</v>
      </c>
      <c r="L36" s="188" t="s">
        <v>95</v>
      </c>
      <c r="M36" s="179" t="s">
        <v>299</v>
      </c>
      <c r="N36" s="188" t="s">
        <v>155</v>
      </c>
      <c r="O36" s="197">
        <v>36</v>
      </c>
      <c r="P36" s="202" t="str">
        <f t="shared" si="39"/>
        <v>Media</v>
      </c>
      <c r="Q36" s="203">
        <f>+VLOOKUP(P36,Probabilidad!$B$5:$C$9,2,FALSE)</f>
        <v>0.6</v>
      </c>
      <c r="R36" s="201" t="str">
        <f>+'Tabla Impacto'!K27</f>
        <v>Mayor</v>
      </c>
      <c r="S36" s="181" t="str">
        <f t="shared" si="40"/>
        <v>Mayor</v>
      </c>
      <c r="T36" s="202">
        <f>+VLOOKUP(S36,Impacto!B$5:C$9,2,FALSE)</f>
        <v>0.8</v>
      </c>
      <c r="U36" s="203">
        <f t="shared" si="41"/>
        <v>0.48</v>
      </c>
      <c r="V36" s="184" t="str">
        <f t="shared" si="42"/>
        <v>Alto</v>
      </c>
      <c r="W36" s="20">
        <v>1</v>
      </c>
      <c r="X36" s="3" t="s">
        <v>300</v>
      </c>
      <c r="Y36" s="18" t="str">
        <f t="shared" ref="Y36:Y52" si="66">IF(OR(Z36="Preventivo",Z36="Detectivo"),"Probabilidad",IF(Z36="Correctivo","Impacto",""))</f>
        <v>Probabilidad</v>
      </c>
      <c r="Z36" s="7" t="s">
        <v>99</v>
      </c>
      <c r="AA36" s="7" t="s">
        <v>100</v>
      </c>
      <c r="AB36" s="6" t="str">
        <f t="shared" ref="AB36:AB52" si="67">IF(AND(Z36="Preventivo",AA36="Automático"),"50%",IF(AND(Z36="Preventivo",AA36="Manual"),"40%",IF(AND(Z36="Detectivo",AA36="Automático"),"40%",IF(AND(Z36="Detectivo",AA36="Manual"),"30%",IF(AND(Z36="Correctivo",AA36="Automático"),"35%",IF(AND(Z36="Correctivo",AA36="Manual"),"25%",""))))))</f>
        <v>40%</v>
      </c>
      <c r="AC36" s="7" t="s">
        <v>101</v>
      </c>
      <c r="AD36" s="7" t="s">
        <v>102</v>
      </c>
      <c r="AE36" s="7" t="s">
        <v>103</v>
      </c>
      <c r="AF36" s="19" t="s">
        <v>301</v>
      </c>
      <c r="AG36" s="203">
        <f t="shared" si="45"/>
        <v>0.36</v>
      </c>
      <c r="AH36" s="181" t="str">
        <f t="shared" ref="AH36:AH52" si="68">IFERROR(IF(AG36="","",IF(AG36&lt;=0.2,"Muy Baja",IF(AG36&lt;=0.4,"Baja",IF(AG36&lt;=0.6,"Media",IF(AG36&lt;=0.8,"Alta","Muy Alta"))))),"")</f>
        <v>Baja</v>
      </c>
      <c r="AI36" s="203">
        <f t="shared" si="47"/>
        <v>0.8</v>
      </c>
      <c r="AJ36" s="181" t="str">
        <f t="shared" ref="AJ36:AJ52" si="69">IFERROR(IF(AI36="","",IF(AI36&lt;=0.2,"Leve",IF(AI36&lt;=0.4,"Menor",IF(AI36&lt;=0.6,"Moderado",IF(AI36&lt;=0.8,"Mayor","Catastrófico"))))),"")</f>
        <v>Mayor</v>
      </c>
      <c r="AK36" s="6">
        <f t="shared" si="14"/>
        <v>0.28799999999999998</v>
      </c>
      <c r="AL36" s="46" t="str">
        <f t="shared" si="15"/>
        <v>Moderado</v>
      </c>
      <c r="AM36" s="46" t="str">
        <f t="shared" si="49"/>
        <v>Moderado</v>
      </c>
      <c r="AN36" s="7" t="s">
        <v>133</v>
      </c>
      <c r="AO36" s="179" t="s">
        <v>302</v>
      </c>
      <c r="AP36" s="39" t="s">
        <v>303</v>
      </c>
      <c r="AQ36" s="208" t="s">
        <v>108</v>
      </c>
      <c r="AR36" s="208" t="s">
        <v>109</v>
      </c>
      <c r="AS36" s="47" t="s">
        <v>304</v>
      </c>
      <c r="AT36" s="197" t="s">
        <v>111</v>
      </c>
    </row>
    <row r="37" spans="1:46" ht="79.5" customHeight="1" x14ac:dyDescent="0.2">
      <c r="A37" s="150"/>
      <c r="B37" s="179" t="s">
        <v>136</v>
      </c>
      <c r="C37" s="188" t="s">
        <v>294</v>
      </c>
      <c r="D37" s="179" t="s">
        <v>305</v>
      </c>
      <c r="E37" s="188" t="s">
        <v>306</v>
      </c>
      <c r="F37" s="188" t="s">
        <v>307</v>
      </c>
      <c r="G37" s="188" t="s">
        <v>308</v>
      </c>
      <c r="H37" s="188" t="s">
        <v>91</v>
      </c>
      <c r="I37" s="188" t="s">
        <v>92</v>
      </c>
      <c r="J37" s="179" t="s">
        <v>128</v>
      </c>
      <c r="K37" s="179" t="s">
        <v>94</v>
      </c>
      <c r="L37" s="188" t="s">
        <v>95</v>
      </c>
      <c r="M37" s="179" t="s">
        <v>130</v>
      </c>
      <c r="N37" s="188" t="s">
        <v>309</v>
      </c>
      <c r="O37" s="197">
        <v>250</v>
      </c>
      <c r="P37" s="202" t="str">
        <f t="shared" si="39"/>
        <v>Media</v>
      </c>
      <c r="Q37" s="203">
        <f>+VLOOKUP(P37,Probabilidad!$B$5:$C$9,2,FALSE)</f>
        <v>0.6</v>
      </c>
      <c r="R37" s="201" t="str">
        <f>+'Tabla Impacto'!AU27</f>
        <v>Catastrófico</v>
      </c>
      <c r="S37" s="181" t="str">
        <f t="shared" si="40"/>
        <v>Catastrófico</v>
      </c>
      <c r="T37" s="202">
        <f>+VLOOKUP(S37,Impacto!B$5:C$9,2,FALSE)</f>
        <v>1</v>
      </c>
      <c r="U37" s="203">
        <f t="shared" si="41"/>
        <v>0.6</v>
      </c>
      <c r="V37" s="184" t="str">
        <f t="shared" si="42"/>
        <v>Alto</v>
      </c>
      <c r="W37" s="20">
        <v>1</v>
      </c>
      <c r="X37" s="21" t="s">
        <v>310</v>
      </c>
      <c r="Y37" s="18" t="str">
        <f t="shared" si="66"/>
        <v>Probabilidad</v>
      </c>
      <c r="Z37" s="7" t="s">
        <v>99</v>
      </c>
      <c r="AA37" s="7" t="s">
        <v>100</v>
      </c>
      <c r="AB37" s="6" t="str">
        <f t="shared" si="67"/>
        <v>40%</v>
      </c>
      <c r="AC37" s="7" t="s">
        <v>159</v>
      </c>
      <c r="AD37" s="7" t="s">
        <v>102</v>
      </c>
      <c r="AE37" s="7" t="s">
        <v>103</v>
      </c>
      <c r="AF37" s="19" t="s">
        <v>311</v>
      </c>
      <c r="AG37" s="203">
        <f t="shared" si="45"/>
        <v>0.36</v>
      </c>
      <c r="AH37" s="181" t="str">
        <f t="shared" si="68"/>
        <v>Baja</v>
      </c>
      <c r="AI37" s="203">
        <f t="shared" si="47"/>
        <v>1</v>
      </c>
      <c r="AJ37" s="181" t="str">
        <f t="shared" si="69"/>
        <v>Catastrófico</v>
      </c>
      <c r="AK37" s="6">
        <f t="shared" si="14"/>
        <v>0.36</v>
      </c>
      <c r="AL37" s="46" t="str">
        <f t="shared" si="15"/>
        <v>Moderado</v>
      </c>
      <c r="AM37" s="46" t="str">
        <f t="shared" si="49"/>
        <v>Moderado</v>
      </c>
      <c r="AN37" s="7" t="s">
        <v>133</v>
      </c>
      <c r="AO37" s="188" t="s">
        <v>312</v>
      </c>
      <c r="AP37" s="188" t="s">
        <v>313</v>
      </c>
      <c r="AQ37" s="131" t="s">
        <v>314</v>
      </c>
      <c r="AR37" s="208" t="s">
        <v>109</v>
      </c>
      <c r="AS37" s="188" t="s">
        <v>187</v>
      </c>
      <c r="AT37" s="197" t="s">
        <v>111</v>
      </c>
    </row>
    <row r="38" spans="1:46" ht="213.75" customHeight="1" x14ac:dyDescent="0.2">
      <c r="B38" s="264" t="s">
        <v>315</v>
      </c>
      <c r="C38" s="188" t="s">
        <v>315</v>
      </c>
      <c r="D38" s="266" t="s">
        <v>316</v>
      </c>
      <c r="E38" s="267" t="s">
        <v>317</v>
      </c>
      <c r="F38" s="267" t="s">
        <v>318</v>
      </c>
      <c r="G38" s="267" t="s">
        <v>319</v>
      </c>
      <c r="H38" s="286" t="s">
        <v>91</v>
      </c>
      <c r="I38" s="286" t="s">
        <v>92</v>
      </c>
      <c r="J38" s="264" t="s">
        <v>128</v>
      </c>
      <c r="K38" s="264" t="s">
        <v>94</v>
      </c>
      <c r="L38" s="286" t="s">
        <v>320</v>
      </c>
      <c r="M38" s="264" t="s">
        <v>299</v>
      </c>
      <c r="N38" s="286" t="s">
        <v>148</v>
      </c>
      <c r="O38" s="294">
        <v>205</v>
      </c>
      <c r="P38" s="282" t="str">
        <f t="shared" si="39"/>
        <v>Media</v>
      </c>
      <c r="Q38" s="276">
        <f>+VLOOKUP(P38,Probabilidad!$B$5:$C$9,2,FALSE)</f>
        <v>0.6</v>
      </c>
      <c r="R38" s="300" t="str">
        <f>+'Tabla Impacto'!O27</f>
        <v>Catastrófico</v>
      </c>
      <c r="S38" s="274" t="str">
        <f t="shared" si="40"/>
        <v>Catastrófico</v>
      </c>
      <c r="T38" s="282">
        <f>+VLOOKUP(S38,Impacto!B$5:C$9,2,FALSE)</f>
        <v>1</v>
      </c>
      <c r="U38" s="276">
        <f t="shared" si="41"/>
        <v>0.6</v>
      </c>
      <c r="V38" s="284" t="str">
        <f t="shared" si="42"/>
        <v>Alto</v>
      </c>
      <c r="W38" s="20">
        <v>1</v>
      </c>
      <c r="X38" s="133" t="s">
        <v>321</v>
      </c>
      <c r="Y38" s="18" t="str">
        <f t="shared" si="66"/>
        <v>Probabilidad</v>
      </c>
      <c r="Z38" s="7" t="s">
        <v>99</v>
      </c>
      <c r="AA38" s="7" t="s">
        <v>100</v>
      </c>
      <c r="AB38" s="6" t="str">
        <f t="shared" si="67"/>
        <v>40%</v>
      </c>
      <c r="AC38" s="7" t="s">
        <v>101</v>
      </c>
      <c r="AD38" s="7" t="s">
        <v>102</v>
      </c>
      <c r="AE38" s="7" t="s">
        <v>103</v>
      </c>
      <c r="AF38" s="19" t="s">
        <v>322</v>
      </c>
      <c r="AG38" s="203">
        <f t="shared" si="45"/>
        <v>0.36</v>
      </c>
      <c r="AH38" s="181" t="str">
        <f t="shared" si="68"/>
        <v>Baja</v>
      </c>
      <c r="AI38" s="203">
        <f t="shared" si="47"/>
        <v>1</v>
      </c>
      <c r="AJ38" s="181" t="str">
        <f t="shared" si="69"/>
        <v>Catastrófico</v>
      </c>
      <c r="AK38" s="6">
        <f t="shared" si="14"/>
        <v>0.36</v>
      </c>
      <c r="AL38" s="184" t="str">
        <f t="shared" si="15"/>
        <v>Moderado</v>
      </c>
      <c r="AM38" s="284" t="str">
        <f>+AL39</f>
        <v>Moderado</v>
      </c>
      <c r="AN38" s="278" t="s">
        <v>133</v>
      </c>
      <c r="AO38" s="41"/>
      <c r="AP38" s="179"/>
      <c r="AQ38" s="130"/>
      <c r="AR38" s="188"/>
      <c r="AS38" s="188"/>
      <c r="AT38" s="197"/>
    </row>
    <row r="39" spans="1:46" ht="46.5" customHeight="1" x14ac:dyDescent="0.2">
      <c r="B39" s="265"/>
      <c r="C39" s="188" t="s">
        <v>315</v>
      </c>
      <c r="D39" s="298"/>
      <c r="E39" s="287"/>
      <c r="F39" s="287"/>
      <c r="G39" s="287"/>
      <c r="H39" s="287"/>
      <c r="I39" s="287"/>
      <c r="J39" s="265"/>
      <c r="K39" s="265"/>
      <c r="L39" s="287"/>
      <c r="M39" s="265"/>
      <c r="N39" s="287"/>
      <c r="O39" s="294"/>
      <c r="P39" s="283"/>
      <c r="Q39" s="277"/>
      <c r="R39" s="301"/>
      <c r="S39" s="302"/>
      <c r="T39" s="283"/>
      <c r="U39" s="277"/>
      <c r="V39" s="285"/>
      <c r="W39" s="204">
        <v>2</v>
      </c>
      <c r="X39" s="40" t="s">
        <v>323</v>
      </c>
      <c r="Y39" s="18" t="str">
        <f t="shared" si="66"/>
        <v>Probabilidad</v>
      </c>
      <c r="Z39" s="7" t="s">
        <v>99</v>
      </c>
      <c r="AA39" s="7" t="s">
        <v>100</v>
      </c>
      <c r="AB39" s="6" t="str">
        <f t="shared" si="67"/>
        <v>40%</v>
      </c>
      <c r="AC39" s="7" t="s">
        <v>101</v>
      </c>
      <c r="AD39" s="7" t="s">
        <v>102</v>
      </c>
      <c r="AE39" s="7" t="s">
        <v>103</v>
      </c>
      <c r="AF39" s="147" t="s">
        <v>324</v>
      </c>
      <c r="AG39" s="203">
        <f>IFERROR(IF(AND(Y38="Probabilidad",Y39="Probabilidad"),(AG38-(+AG38*AB39)),IF(Y39="Probabilidad",(Q38-(Q38*AB39)),IF(Y39="Impacto",Q38,""))),"")</f>
        <v>0.216</v>
      </c>
      <c r="AH39" s="181" t="str">
        <f t="shared" si="68"/>
        <v>Baja</v>
      </c>
      <c r="AI39" s="203">
        <f>IFERROR(IF(AND(Y38="Impacto",Y39="Impacto"),(AI38-(+AI38*AB39)),IF(Y39="Impacto",(T38-(+T38*AB39)),IF(Y39="Probabilidad",AI38,""))),"")</f>
        <v>1</v>
      </c>
      <c r="AJ39" s="181" t="str">
        <f t="shared" si="69"/>
        <v>Catastrófico</v>
      </c>
      <c r="AK39" s="6">
        <f t="shared" si="14"/>
        <v>0.216</v>
      </c>
      <c r="AL39" s="184" t="str">
        <f t="shared" si="15"/>
        <v>Moderado</v>
      </c>
      <c r="AM39" s="285"/>
      <c r="AN39" s="279"/>
      <c r="AO39" s="41"/>
      <c r="AP39" s="179"/>
      <c r="AQ39" s="130"/>
      <c r="AR39" s="188"/>
      <c r="AS39" s="188"/>
      <c r="AT39" s="197"/>
    </row>
    <row r="40" spans="1:46" ht="89.25" customHeight="1" x14ac:dyDescent="0.2">
      <c r="B40" s="186" t="s">
        <v>315</v>
      </c>
      <c r="C40" s="188" t="s">
        <v>315</v>
      </c>
      <c r="D40" s="20" t="s">
        <v>325</v>
      </c>
      <c r="E40" s="188" t="s">
        <v>326</v>
      </c>
      <c r="F40" s="188" t="s">
        <v>327</v>
      </c>
      <c r="G40" s="188" t="s">
        <v>328</v>
      </c>
      <c r="H40" s="188" t="s">
        <v>91</v>
      </c>
      <c r="I40" s="188" t="s">
        <v>92</v>
      </c>
      <c r="J40" s="179" t="s">
        <v>128</v>
      </c>
      <c r="K40" s="179" t="s">
        <v>94</v>
      </c>
      <c r="L40" s="188" t="s">
        <v>95</v>
      </c>
      <c r="M40" s="179" t="s">
        <v>147</v>
      </c>
      <c r="N40" s="188" t="s">
        <v>148</v>
      </c>
      <c r="O40" s="197">
        <v>205</v>
      </c>
      <c r="P40" s="202" t="str">
        <f>IF(O40&lt;=0,"",IF(O40&lt;=2,"Muy Baja",IF(O40&lt;=24,"Baja",IF(O40&lt;=500,"Media",IF(O40&lt;=5000,"Alta","Muy Alta")))))</f>
        <v>Media</v>
      </c>
      <c r="Q40" s="203">
        <f>+VLOOKUP(P40,Probabilidad!$B$5:$C$9,2,FALSE)</f>
        <v>0.6</v>
      </c>
      <c r="R40" s="201" t="str">
        <f>+'Tabla Impacto'!Q27</f>
        <v>Catastrófico</v>
      </c>
      <c r="S40" s="181" t="str">
        <f>+R40</f>
        <v>Catastrófico</v>
      </c>
      <c r="T40" s="202">
        <f>+VLOOKUP(S40,Impacto!B$5:C$9,2,FALSE)</f>
        <v>1</v>
      </c>
      <c r="U40" s="203">
        <f>+Q40*T40</f>
        <v>0.6</v>
      </c>
      <c r="V40" s="184" t="str">
        <f>+IF(U40&lt;=11%,"Bajo",IF(AND(U40&gt;=12%,U40&lt;=39%),"Moderado",IF(AND(U40&gt;=40%,U40&lt;=64%),"Alto",IF(U40&gt;64%,"Extremo",""))))</f>
        <v>Alto</v>
      </c>
      <c r="W40" s="20">
        <v>1</v>
      </c>
      <c r="X40" s="3" t="s">
        <v>329</v>
      </c>
      <c r="Y40" s="18" t="str">
        <f t="shared" si="66"/>
        <v>Probabilidad</v>
      </c>
      <c r="Z40" s="7" t="s">
        <v>99</v>
      </c>
      <c r="AA40" s="7" t="s">
        <v>100</v>
      </c>
      <c r="AB40" s="6" t="str">
        <f t="shared" si="67"/>
        <v>40%</v>
      </c>
      <c r="AC40" s="7" t="s">
        <v>101</v>
      </c>
      <c r="AD40" s="7" t="s">
        <v>102</v>
      </c>
      <c r="AE40" s="7" t="s">
        <v>103</v>
      </c>
      <c r="AF40" s="19" t="s">
        <v>330</v>
      </c>
      <c r="AG40" s="203">
        <f>IFERROR(IF(Y40="Probabilidad",(Q40-(Q40*AB40)),IF(Y40="Impacto",Q40,"")),"")</f>
        <v>0.36</v>
      </c>
      <c r="AH40" s="181" t="str">
        <f t="shared" si="68"/>
        <v>Baja</v>
      </c>
      <c r="AI40" s="203">
        <f>IFERROR(IF(Y40="Impacto",(T40-(T40*AB40)),IF(Y40="Probabilidad",T40,"")),"")</f>
        <v>1</v>
      </c>
      <c r="AJ40" s="181" t="str">
        <f t="shared" si="69"/>
        <v>Catastrófico</v>
      </c>
      <c r="AK40" s="6">
        <f t="shared" si="14"/>
        <v>0.36</v>
      </c>
      <c r="AL40" s="46" t="str">
        <f t="shared" si="15"/>
        <v>Moderado</v>
      </c>
      <c r="AM40" s="46" t="str">
        <f>+AL40</f>
        <v>Moderado</v>
      </c>
      <c r="AN40" s="7" t="s">
        <v>133</v>
      </c>
      <c r="AO40" s="41"/>
      <c r="AP40" s="179"/>
      <c r="AQ40" s="130"/>
      <c r="AR40" s="188"/>
      <c r="AS40" s="188"/>
      <c r="AT40" s="197"/>
    </row>
    <row r="41" spans="1:46" ht="89.25" customHeight="1" x14ac:dyDescent="0.2">
      <c r="B41" s="264" t="s">
        <v>315</v>
      </c>
      <c r="C41" s="188" t="s">
        <v>315</v>
      </c>
      <c r="D41" s="266" t="s">
        <v>331</v>
      </c>
      <c r="E41" s="267" t="s">
        <v>332</v>
      </c>
      <c r="F41" s="267" t="s">
        <v>333</v>
      </c>
      <c r="G41" s="267" t="s">
        <v>319</v>
      </c>
      <c r="H41" s="286" t="s">
        <v>202</v>
      </c>
      <c r="I41" s="286" t="s">
        <v>92</v>
      </c>
      <c r="J41" s="264" t="s">
        <v>128</v>
      </c>
      <c r="K41" s="264" t="s">
        <v>94</v>
      </c>
      <c r="L41" s="286" t="s">
        <v>95</v>
      </c>
      <c r="M41" s="264" t="s">
        <v>147</v>
      </c>
      <c r="N41" s="286" t="s">
        <v>148</v>
      </c>
      <c r="O41" s="272">
        <v>205</v>
      </c>
      <c r="P41" s="282" t="str">
        <f>IF(O41&lt;=0,"",IF(O41&lt;=2,"Muy Baja",IF(O41&lt;=24,"Baja",IF(O41&lt;=500,"Media",IF(O41&lt;=5000,"Alta","Muy Alta")))))</f>
        <v>Media</v>
      </c>
      <c r="Q41" s="276">
        <f>+VLOOKUP(P41,Probabilidad!$B$5:$C$9,2,FALSE)</f>
        <v>0.6</v>
      </c>
      <c r="R41" s="300" t="str">
        <f>+'Tabla Impacto'!BO27</f>
        <v>Mayor</v>
      </c>
      <c r="S41" s="274" t="str">
        <f>+R41</f>
        <v>Mayor</v>
      </c>
      <c r="T41" s="282">
        <f>+VLOOKUP(S41,Impacto!B$5:C$9,2,FALSE)</f>
        <v>0.8</v>
      </c>
      <c r="U41" s="276">
        <f>+Q41*T41</f>
        <v>0.48</v>
      </c>
      <c r="V41" s="284" t="str">
        <f>+IF(U41&lt;=11%,"Bajo",IF(AND(U41&gt;=12%,U41&lt;=39%),"Moderado",IF(AND(U41&gt;=40%,U41&lt;=64%),"Alto",IF(U41&gt;64%,"Extremo",""))))</f>
        <v>Alto</v>
      </c>
      <c r="W41" s="20">
        <v>1</v>
      </c>
      <c r="X41" s="3" t="s">
        <v>334</v>
      </c>
      <c r="Y41" s="18" t="str">
        <f t="shared" si="66"/>
        <v>Probabilidad</v>
      </c>
      <c r="Z41" s="7" t="s">
        <v>99</v>
      </c>
      <c r="AA41" s="7" t="s">
        <v>100</v>
      </c>
      <c r="AB41" s="6" t="str">
        <f t="shared" si="67"/>
        <v>40%</v>
      </c>
      <c r="AC41" s="7" t="s">
        <v>101</v>
      </c>
      <c r="AD41" s="7" t="s">
        <v>102</v>
      </c>
      <c r="AE41" s="7" t="s">
        <v>103</v>
      </c>
      <c r="AF41" s="19" t="s">
        <v>335</v>
      </c>
      <c r="AG41" s="203">
        <f>IFERROR(IF(Y41="Probabilidad",(Q41-(Q41*AB41)),IF(Y41="Impacto",Q41,"")),"")</f>
        <v>0.36</v>
      </c>
      <c r="AH41" s="181" t="str">
        <f t="shared" si="68"/>
        <v>Baja</v>
      </c>
      <c r="AI41" s="203">
        <f>IFERROR(IF(Y41="Impacto",(T41-(T41*AB41)),IF(Y41="Probabilidad",T41,"")),"")</f>
        <v>0.8</v>
      </c>
      <c r="AJ41" s="181" t="str">
        <f t="shared" si="69"/>
        <v>Mayor</v>
      </c>
      <c r="AK41" s="6">
        <f t="shared" si="14"/>
        <v>0.28799999999999998</v>
      </c>
      <c r="AL41" s="184" t="str">
        <f t="shared" si="15"/>
        <v>Moderado</v>
      </c>
      <c r="AM41" s="284" t="str">
        <f>+AL42</f>
        <v>Moderado</v>
      </c>
      <c r="AN41" s="278" t="s">
        <v>133</v>
      </c>
      <c r="AO41" s="41"/>
      <c r="AP41" s="179"/>
      <c r="AQ41" s="130"/>
      <c r="AR41" s="188"/>
      <c r="AS41" s="188"/>
      <c r="AT41" s="197"/>
    </row>
    <row r="42" spans="1:46" ht="52.5" customHeight="1" x14ac:dyDescent="0.2">
      <c r="B42" s="265"/>
      <c r="C42" s="188" t="s">
        <v>315</v>
      </c>
      <c r="D42" s="266"/>
      <c r="E42" s="267"/>
      <c r="F42" s="267"/>
      <c r="G42" s="267"/>
      <c r="H42" s="287"/>
      <c r="I42" s="287"/>
      <c r="J42" s="265"/>
      <c r="K42" s="265"/>
      <c r="L42" s="287"/>
      <c r="M42" s="265"/>
      <c r="N42" s="287"/>
      <c r="O42" s="273"/>
      <c r="P42" s="283"/>
      <c r="Q42" s="277"/>
      <c r="R42" s="301"/>
      <c r="S42" s="302"/>
      <c r="T42" s="283"/>
      <c r="U42" s="277"/>
      <c r="V42" s="285"/>
      <c r="W42" s="190">
        <v>2</v>
      </c>
      <c r="X42" s="128" t="s">
        <v>336</v>
      </c>
      <c r="Y42" s="18" t="str">
        <f t="shared" si="66"/>
        <v>Probabilidad</v>
      </c>
      <c r="Z42" s="7" t="s">
        <v>99</v>
      </c>
      <c r="AA42" s="7" t="s">
        <v>100</v>
      </c>
      <c r="AB42" s="6" t="str">
        <f t="shared" si="67"/>
        <v>40%</v>
      </c>
      <c r="AC42" s="7" t="s">
        <v>101</v>
      </c>
      <c r="AD42" s="7" t="s">
        <v>102</v>
      </c>
      <c r="AE42" s="7" t="s">
        <v>103</v>
      </c>
      <c r="AF42" s="122" t="s">
        <v>337</v>
      </c>
      <c r="AG42" s="203">
        <f>IFERROR(IF(AND(Y41="Probabilidad",Y42="Probabilidad"),(AG41-(+AG41*AB42)),IF(Y42="Probabilidad",(Q41-(Q41*AB42)),IF(Y42="Impacto",Q41,""))),"")</f>
        <v>0.216</v>
      </c>
      <c r="AH42" s="181" t="str">
        <f t="shared" si="68"/>
        <v>Baja</v>
      </c>
      <c r="AI42" s="203">
        <f>IFERROR(IF(AND(Y41="Impacto",Y42="Impacto"),(AI41-(+AI41*AB42)),IF(Y42="Impacto",(T41-(+T41*AB42)),IF(Y42="Probabilidad",AI41,""))),"")</f>
        <v>0.8</v>
      </c>
      <c r="AJ42" s="181" t="str">
        <f t="shared" si="69"/>
        <v>Mayor</v>
      </c>
      <c r="AK42" s="6">
        <f t="shared" si="14"/>
        <v>0.17280000000000001</v>
      </c>
      <c r="AL42" s="184" t="str">
        <f t="shared" si="15"/>
        <v>Moderado</v>
      </c>
      <c r="AM42" s="285"/>
      <c r="AN42" s="279"/>
      <c r="AO42" s="41"/>
      <c r="AP42" s="179"/>
      <c r="AQ42" s="130"/>
      <c r="AR42" s="188"/>
      <c r="AS42" s="188"/>
      <c r="AT42" s="197"/>
    </row>
    <row r="43" spans="1:46" ht="85.5" customHeight="1" x14ac:dyDescent="0.2">
      <c r="B43" s="179" t="s">
        <v>315</v>
      </c>
      <c r="C43" s="188" t="s">
        <v>315</v>
      </c>
      <c r="D43" s="20" t="s">
        <v>338</v>
      </c>
      <c r="E43" s="188" t="s">
        <v>339</v>
      </c>
      <c r="F43" s="188" t="s">
        <v>333</v>
      </c>
      <c r="G43" s="188" t="s">
        <v>328</v>
      </c>
      <c r="H43" s="188" t="s">
        <v>202</v>
      </c>
      <c r="I43" s="188" t="s">
        <v>92</v>
      </c>
      <c r="J43" s="179" t="s">
        <v>128</v>
      </c>
      <c r="K43" s="179" t="s">
        <v>94</v>
      </c>
      <c r="L43" s="188" t="s">
        <v>95</v>
      </c>
      <c r="M43" s="179" t="s">
        <v>147</v>
      </c>
      <c r="N43" s="188" t="s">
        <v>148</v>
      </c>
      <c r="O43" s="197">
        <v>205</v>
      </c>
      <c r="P43" s="202" t="str">
        <f>IF(O43&lt;=0,"",IF(O43&lt;=2,"Muy Baja",IF(O43&lt;=24,"Baja",IF(O43&lt;=500,"Media",IF(O43&lt;=5000,"Alta","Muy Alta")))))</f>
        <v>Media</v>
      </c>
      <c r="Q43" s="203">
        <f>+VLOOKUP(P43,Probabilidad!$B$5:$C$9,2,FALSE)</f>
        <v>0.6</v>
      </c>
      <c r="R43" s="201" t="str">
        <f>+'Tabla Impacto'!BQ27</f>
        <v>Mayor</v>
      </c>
      <c r="S43" s="181" t="str">
        <f>+R43</f>
        <v>Mayor</v>
      </c>
      <c r="T43" s="202">
        <f>+VLOOKUP(S43,Impacto!B$5:C$9,2,FALSE)</f>
        <v>0.8</v>
      </c>
      <c r="U43" s="203">
        <f>+Q43*T43</f>
        <v>0.48</v>
      </c>
      <c r="V43" s="184" t="str">
        <f>+IF(U43&lt;=11%,"Bajo",IF(AND(U43&gt;=12%,U43&lt;=39%),"Moderado",IF(AND(U43&gt;=40%,U43&lt;=64%),"Alto",IF(U43&gt;64%,"Extremo",""))))</f>
        <v>Alto</v>
      </c>
      <c r="W43" s="20">
        <v>1</v>
      </c>
      <c r="X43" s="3" t="s">
        <v>340</v>
      </c>
      <c r="Y43" s="18" t="str">
        <f t="shared" si="66"/>
        <v>Probabilidad</v>
      </c>
      <c r="Z43" s="7" t="s">
        <v>99</v>
      </c>
      <c r="AA43" s="7" t="s">
        <v>100</v>
      </c>
      <c r="AB43" s="6" t="str">
        <f t="shared" si="67"/>
        <v>40%</v>
      </c>
      <c r="AC43" s="7" t="s">
        <v>101</v>
      </c>
      <c r="AD43" s="7" t="s">
        <v>102</v>
      </c>
      <c r="AE43" s="7" t="s">
        <v>103</v>
      </c>
      <c r="AF43" s="19" t="s">
        <v>341</v>
      </c>
      <c r="AG43" s="203">
        <f>IFERROR(IF(Y43="Probabilidad",(Q43-(Q43*AB43)),IF(Y43="Impacto",Q43,"")),"")</f>
        <v>0.36</v>
      </c>
      <c r="AH43" s="181" t="str">
        <f t="shared" si="68"/>
        <v>Baja</v>
      </c>
      <c r="AI43" s="203">
        <f>IFERROR(IF(Y43="Impacto",(T43-(T43*AB43)),IF(Y43="Probabilidad",T43,"")),"")</f>
        <v>0.8</v>
      </c>
      <c r="AJ43" s="181" t="str">
        <f t="shared" si="69"/>
        <v>Mayor</v>
      </c>
      <c r="AK43" s="6">
        <f t="shared" si="14"/>
        <v>0.28799999999999998</v>
      </c>
      <c r="AL43" s="46" t="str">
        <f t="shared" si="15"/>
        <v>Moderado</v>
      </c>
      <c r="AM43" s="46" t="str">
        <f>+AL43</f>
        <v>Moderado</v>
      </c>
      <c r="AN43" s="7" t="s">
        <v>133</v>
      </c>
      <c r="AO43" s="41"/>
      <c r="AP43" s="179"/>
      <c r="AQ43" s="130"/>
      <c r="AR43" s="188"/>
      <c r="AS43" s="188"/>
      <c r="AT43" s="197"/>
    </row>
    <row r="44" spans="1:46" ht="102.75" customHeight="1" x14ac:dyDescent="0.2">
      <c r="B44" s="264" t="s">
        <v>342</v>
      </c>
      <c r="C44" s="188" t="s">
        <v>343</v>
      </c>
      <c r="D44" s="297" t="s">
        <v>344</v>
      </c>
      <c r="E44" s="286" t="s">
        <v>345</v>
      </c>
      <c r="F44" s="267" t="s">
        <v>346</v>
      </c>
      <c r="G44" s="286" t="s">
        <v>347</v>
      </c>
      <c r="H44" s="286" t="s">
        <v>91</v>
      </c>
      <c r="I44" s="286" t="s">
        <v>92</v>
      </c>
      <c r="J44" s="264" t="s">
        <v>128</v>
      </c>
      <c r="K44" s="264" t="s">
        <v>94</v>
      </c>
      <c r="L44" s="286" t="s">
        <v>95</v>
      </c>
      <c r="M44" s="264" t="s">
        <v>130</v>
      </c>
      <c r="N44" s="286" t="s">
        <v>97</v>
      </c>
      <c r="O44" s="294">
        <v>365</v>
      </c>
      <c r="P44" s="282" t="str">
        <f>IF(O44&lt;=0,"",IF(O44&lt;=2,"Muy Baja",IF(O44&lt;=24,"Baja",IF(O44&lt;=500,"Media",IF(O44&lt;=5000,"Alta","Muy Alta")))))</f>
        <v>Media</v>
      </c>
      <c r="Q44" s="276">
        <f>+VLOOKUP(P44,Probabilidad!$B$5:$C$9,2,FALSE)</f>
        <v>0.6</v>
      </c>
      <c r="R44" s="300" t="str">
        <f>+'Tabla Impacto'!AA27</f>
        <v>Catastrófico</v>
      </c>
      <c r="S44" s="274" t="str">
        <f>+R44</f>
        <v>Catastrófico</v>
      </c>
      <c r="T44" s="282">
        <f>+VLOOKUP(S44,Impacto!B$5:C$9,2,FALSE)</f>
        <v>1</v>
      </c>
      <c r="U44" s="276">
        <f>+Q44*T44</f>
        <v>0.6</v>
      </c>
      <c r="V44" s="284" t="str">
        <f>+IF(U44&lt;=11%,"Bajo",IF(AND(U44&gt;=12%,U44&lt;=39%),"Moderado",IF(AND(U44&gt;=40%,U44&lt;=64%),"Alto",IF(U44&gt;64%,"Extremo",""))))</f>
        <v>Alto</v>
      </c>
      <c r="W44" s="20">
        <v>1</v>
      </c>
      <c r="X44" s="3" t="s">
        <v>348</v>
      </c>
      <c r="Y44" s="18" t="str">
        <f t="shared" si="66"/>
        <v>Probabilidad</v>
      </c>
      <c r="Z44" s="7" t="s">
        <v>99</v>
      </c>
      <c r="AA44" s="7" t="s">
        <v>100</v>
      </c>
      <c r="AB44" s="6" t="str">
        <f t="shared" si="67"/>
        <v>40%</v>
      </c>
      <c r="AC44" s="7" t="s">
        <v>101</v>
      </c>
      <c r="AD44" s="7" t="s">
        <v>102</v>
      </c>
      <c r="AE44" s="7" t="s">
        <v>103</v>
      </c>
      <c r="AF44" s="19" t="s">
        <v>349</v>
      </c>
      <c r="AG44" s="203">
        <f>IFERROR(IF(Y44="Probabilidad",(Q44-(Q44*AB44)),IF(Y44="Impacto",Q44,"")),"")</f>
        <v>0.36</v>
      </c>
      <c r="AH44" s="181" t="str">
        <f t="shared" si="68"/>
        <v>Baja</v>
      </c>
      <c r="AI44" s="203">
        <f>IFERROR(IF(Y44="Impacto",(T44-(T44*AB44)),IF(Y44="Probabilidad",T44,"")),"")</f>
        <v>1</v>
      </c>
      <c r="AJ44" s="181" t="str">
        <f t="shared" si="69"/>
        <v>Catastrófico</v>
      </c>
      <c r="AK44" s="6">
        <f t="shared" si="14"/>
        <v>0.36</v>
      </c>
      <c r="AL44" s="46" t="str">
        <f t="shared" si="15"/>
        <v>Moderado</v>
      </c>
      <c r="AM44" s="284" t="str">
        <f>+AL45</f>
        <v>Moderado</v>
      </c>
      <c r="AN44" s="278" t="s">
        <v>133</v>
      </c>
      <c r="AO44" s="41"/>
      <c r="AP44" s="179"/>
      <c r="AQ44" s="130"/>
      <c r="AR44" s="188"/>
      <c r="AS44" s="188"/>
      <c r="AT44" s="197"/>
    </row>
    <row r="45" spans="1:46" ht="120" customHeight="1" x14ac:dyDescent="0.2">
      <c r="B45" s="265"/>
      <c r="C45" s="188" t="s">
        <v>343</v>
      </c>
      <c r="D45" s="299"/>
      <c r="E45" s="287"/>
      <c r="F45" s="267"/>
      <c r="G45" s="287"/>
      <c r="H45" s="287"/>
      <c r="I45" s="287"/>
      <c r="J45" s="265"/>
      <c r="K45" s="265"/>
      <c r="L45" s="287"/>
      <c r="M45" s="265"/>
      <c r="N45" s="287"/>
      <c r="O45" s="294"/>
      <c r="P45" s="283"/>
      <c r="Q45" s="277"/>
      <c r="R45" s="301"/>
      <c r="S45" s="302"/>
      <c r="T45" s="283"/>
      <c r="U45" s="277"/>
      <c r="V45" s="285"/>
      <c r="W45" s="204">
        <v>2</v>
      </c>
      <c r="X45" s="40" t="s">
        <v>350</v>
      </c>
      <c r="Y45" s="18" t="str">
        <f t="shared" si="66"/>
        <v>Probabilidad</v>
      </c>
      <c r="Z45" s="7" t="s">
        <v>99</v>
      </c>
      <c r="AA45" s="7" t="s">
        <v>100</v>
      </c>
      <c r="AB45" s="6" t="str">
        <f t="shared" si="67"/>
        <v>40%</v>
      </c>
      <c r="AC45" s="7" t="s">
        <v>101</v>
      </c>
      <c r="AD45" s="7" t="s">
        <v>102</v>
      </c>
      <c r="AE45" s="7" t="s">
        <v>103</v>
      </c>
      <c r="AF45" s="147" t="s">
        <v>351</v>
      </c>
      <c r="AG45" s="203">
        <f>IFERROR(IF(AND(Y44="Probabilidad",Y45="Probabilidad"),(AG44-(+AG44*AB45)),IF(Y45="Probabilidad",(Q44-(Q44*AB45)),IF(Y45="Impacto",Q44,""))),"")</f>
        <v>0.216</v>
      </c>
      <c r="AH45" s="181" t="str">
        <f t="shared" si="68"/>
        <v>Baja</v>
      </c>
      <c r="AI45" s="203">
        <f>IFERROR(IF(AND(Y44="Impacto",Y45="Impacto"),(AI44-(+AI44*AB45)),IF(Y45="Impacto",(T44-(+T44*AB45)),IF(Y45="Probabilidad",AI44,""))),"")</f>
        <v>1</v>
      </c>
      <c r="AJ45" s="181" t="str">
        <f t="shared" si="69"/>
        <v>Catastrófico</v>
      </c>
      <c r="AK45" s="6">
        <f t="shared" si="14"/>
        <v>0.216</v>
      </c>
      <c r="AL45" s="46" t="str">
        <f t="shared" si="15"/>
        <v>Moderado</v>
      </c>
      <c r="AM45" s="285"/>
      <c r="AN45" s="279"/>
      <c r="AO45" s="191" t="s">
        <v>352</v>
      </c>
      <c r="AP45" s="134" t="s">
        <v>353</v>
      </c>
      <c r="AQ45" s="208" t="s">
        <v>354</v>
      </c>
      <c r="AR45" s="200" t="s">
        <v>109</v>
      </c>
      <c r="AS45" s="134" t="s">
        <v>355</v>
      </c>
      <c r="AT45" s="135" t="s">
        <v>111</v>
      </c>
    </row>
    <row r="46" spans="1:46" ht="108.75" customHeight="1" x14ac:dyDescent="0.2">
      <c r="B46" s="264" t="s">
        <v>342</v>
      </c>
      <c r="C46" s="189" t="s">
        <v>356</v>
      </c>
      <c r="D46" s="297" t="s">
        <v>357</v>
      </c>
      <c r="E46" s="267" t="s">
        <v>358</v>
      </c>
      <c r="F46" s="267" t="s">
        <v>359</v>
      </c>
      <c r="G46" s="286" t="s">
        <v>360</v>
      </c>
      <c r="H46" s="286" t="s">
        <v>91</v>
      </c>
      <c r="I46" s="286" t="s">
        <v>92</v>
      </c>
      <c r="J46" s="264" t="s">
        <v>128</v>
      </c>
      <c r="K46" s="264" t="s">
        <v>94</v>
      </c>
      <c r="L46" s="286" t="s">
        <v>234</v>
      </c>
      <c r="M46" s="264" t="s">
        <v>147</v>
      </c>
      <c r="N46" s="267" t="s">
        <v>148</v>
      </c>
      <c r="O46" s="272">
        <v>12</v>
      </c>
      <c r="P46" s="282" t="str">
        <f>IF(O46&lt;=0,"",IF(O46&lt;=2,"Muy Baja",IF(O46&lt;=24,"Baja",IF(O46&lt;=500,"Media",IF(O46&lt;=5000,"Alta","Muy Alta")))))</f>
        <v>Baja</v>
      </c>
      <c r="Q46" s="276">
        <f>+VLOOKUP(P46,Probabilidad!$B$5:$C$9,2,FALSE)</f>
        <v>0.4</v>
      </c>
      <c r="R46" s="300" t="str">
        <f>+'Tabla Impacto'!AG27</f>
        <v>Mayor</v>
      </c>
      <c r="S46" s="274" t="str">
        <f>+R46</f>
        <v>Mayor</v>
      </c>
      <c r="T46" s="282">
        <f>+VLOOKUP(S46,Impacto!B$5:C$9,2,FALSE)</f>
        <v>0.8</v>
      </c>
      <c r="U46" s="276">
        <f>+Q46*T46</f>
        <v>0.32000000000000006</v>
      </c>
      <c r="V46" s="284" t="str">
        <f>+IF(U46&lt;=11%,"Bajo",IF(AND(U46&gt;=12%,U46&lt;=39%),"Moderado",IF(AND(U46&gt;=40%,U46&lt;=64%),"Alto",IF(U46&gt;64%,"Extremo",""))))</f>
        <v>Moderado</v>
      </c>
      <c r="W46" s="20">
        <v>1</v>
      </c>
      <c r="X46" s="3" t="s">
        <v>361</v>
      </c>
      <c r="Y46" s="18" t="str">
        <f t="shared" si="66"/>
        <v>Probabilidad</v>
      </c>
      <c r="Z46" s="7" t="s">
        <v>99</v>
      </c>
      <c r="AA46" s="7" t="s">
        <v>100</v>
      </c>
      <c r="AB46" s="6" t="str">
        <f t="shared" si="67"/>
        <v>40%</v>
      </c>
      <c r="AC46" s="7" t="s">
        <v>101</v>
      </c>
      <c r="AD46" s="7" t="s">
        <v>102</v>
      </c>
      <c r="AE46" s="7" t="s">
        <v>103</v>
      </c>
      <c r="AF46" s="19" t="s">
        <v>362</v>
      </c>
      <c r="AG46" s="203">
        <f>IFERROR(IF(Y46="Probabilidad",(Q46-(Q46*AB46)),IF(Y46="Impacto",Q46,"")),"")</f>
        <v>0.24</v>
      </c>
      <c r="AH46" s="181" t="str">
        <f t="shared" si="68"/>
        <v>Baja</v>
      </c>
      <c r="AI46" s="203">
        <f>IFERROR(IF(Y46="Impacto",(T46-(T46*AB46)),IF(Y46="Probabilidad",T46,"")),"")</f>
        <v>0.8</v>
      </c>
      <c r="AJ46" s="181" t="str">
        <f t="shared" si="69"/>
        <v>Mayor</v>
      </c>
      <c r="AK46" s="6">
        <f t="shared" si="14"/>
        <v>0.192</v>
      </c>
      <c r="AL46" s="46" t="str">
        <f t="shared" si="15"/>
        <v>Moderado</v>
      </c>
      <c r="AM46" s="284" t="str">
        <f>+AL48</f>
        <v>Bajo</v>
      </c>
      <c r="AN46" s="278" t="s">
        <v>133</v>
      </c>
      <c r="AO46" s="41"/>
      <c r="AP46" s="179"/>
      <c r="AQ46" s="130"/>
      <c r="AR46" s="188"/>
      <c r="AS46" s="188"/>
      <c r="AT46" s="197"/>
    </row>
    <row r="47" spans="1:46" ht="99" customHeight="1" x14ac:dyDescent="0.2">
      <c r="B47" s="304"/>
      <c r="C47" s="189" t="s">
        <v>356</v>
      </c>
      <c r="D47" s="306"/>
      <c r="E47" s="267"/>
      <c r="F47" s="267"/>
      <c r="G47" s="307"/>
      <c r="H47" s="307"/>
      <c r="I47" s="307"/>
      <c r="J47" s="304"/>
      <c r="K47" s="304"/>
      <c r="L47" s="307"/>
      <c r="M47" s="304"/>
      <c r="N47" s="267"/>
      <c r="O47" s="308"/>
      <c r="P47" s="309"/>
      <c r="Q47" s="296"/>
      <c r="R47" s="310"/>
      <c r="S47" s="275"/>
      <c r="T47" s="309"/>
      <c r="U47" s="296"/>
      <c r="V47" s="303"/>
      <c r="W47" s="196">
        <v>2</v>
      </c>
      <c r="X47" s="128" t="s">
        <v>363</v>
      </c>
      <c r="Y47" s="18" t="str">
        <f t="shared" si="66"/>
        <v>Probabilidad</v>
      </c>
      <c r="Z47" s="7" t="s">
        <v>99</v>
      </c>
      <c r="AA47" s="7" t="s">
        <v>100</v>
      </c>
      <c r="AB47" s="6" t="str">
        <f t="shared" si="67"/>
        <v>40%</v>
      </c>
      <c r="AC47" s="7" t="s">
        <v>101</v>
      </c>
      <c r="AD47" s="7" t="s">
        <v>102</v>
      </c>
      <c r="AE47" s="7" t="s">
        <v>103</v>
      </c>
      <c r="AF47" s="122" t="s">
        <v>364</v>
      </c>
      <c r="AG47" s="203">
        <f>IFERROR(IF(AND(Y46="Probabilidad",Y47="Probabilidad"),(AG46-(+AG46*AB47)),IF(Y47="Probabilidad",(Q46-(Q46*AB47)),IF(Y47="Impacto",Q46,""))),"")</f>
        <v>0.14399999999999999</v>
      </c>
      <c r="AH47" s="181" t="str">
        <f t="shared" si="68"/>
        <v>Muy Baja</v>
      </c>
      <c r="AI47" s="203">
        <f>IFERROR(IF(AND(Y46="Impacto",Y47="Impacto"),(AI46-(+AI46*AB47)),IF(Y47="Impacto",(T46-(+T46*AB47)),IF(Y47="Probabilidad",AI46,""))),"")</f>
        <v>0.8</v>
      </c>
      <c r="AJ47" s="181" t="str">
        <f t="shared" si="69"/>
        <v>Mayor</v>
      </c>
      <c r="AK47" s="6">
        <f>ROUND((AG47*AI47),2)</f>
        <v>0.12</v>
      </c>
      <c r="AL47" s="46" t="str">
        <f t="shared" ref="AL47:AL66" si="70">+IF(AK47&lt;=11%,"Bajo",IF(AND(AK47&gt;=12%,AK47&lt;=39%),"Moderado",IF(AND(AK47&gt;=40%,AK47&lt;=64%),"Alto",IF(AK47&gt;64%,"Extremo",""))))</f>
        <v>Moderado</v>
      </c>
      <c r="AM47" s="303"/>
      <c r="AN47" s="295"/>
      <c r="AO47" s="41"/>
      <c r="AP47" s="179"/>
      <c r="AQ47" s="130"/>
      <c r="AR47" s="188"/>
      <c r="AS47" s="188"/>
      <c r="AT47" s="197"/>
    </row>
    <row r="48" spans="1:46" ht="72" customHeight="1" x14ac:dyDescent="0.2">
      <c r="B48" s="265"/>
      <c r="C48" s="189" t="s">
        <v>356</v>
      </c>
      <c r="D48" s="299"/>
      <c r="E48" s="267"/>
      <c r="F48" s="267"/>
      <c r="G48" s="287"/>
      <c r="H48" s="287"/>
      <c r="I48" s="287"/>
      <c r="J48" s="265"/>
      <c r="K48" s="265"/>
      <c r="L48" s="287"/>
      <c r="M48" s="265"/>
      <c r="N48" s="267"/>
      <c r="O48" s="273"/>
      <c r="P48" s="283"/>
      <c r="Q48" s="277"/>
      <c r="R48" s="301"/>
      <c r="S48" s="302"/>
      <c r="T48" s="283"/>
      <c r="U48" s="277"/>
      <c r="V48" s="285"/>
      <c r="W48" s="195">
        <v>3</v>
      </c>
      <c r="X48" s="136" t="s">
        <v>365</v>
      </c>
      <c r="Y48" s="18" t="str">
        <f t="shared" si="66"/>
        <v>Probabilidad</v>
      </c>
      <c r="Z48" s="7" t="s">
        <v>99</v>
      </c>
      <c r="AA48" s="7" t="s">
        <v>100</v>
      </c>
      <c r="AB48" s="6" t="str">
        <f t="shared" si="67"/>
        <v>40%</v>
      </c>
      <c r="AC48" s="7" t="s">
        <v>101</v>
      </c>
      <c r="AD48" s="7" t="s">
        <v>102</v>
      </c>
      <c r="AE48" s="7" t="s">
        <v>103</v>
      </c>
      <c r="AF48" s="121" t="s">
        <v>366</v>
      </c>
      <c r="AG48" s="203">
        <f>IFERROR(IF(AND(Y47="Probabilidad",Y48="Probabilidad"),(AG47-(+AG47*AB48)),IF(Y48="Probabilidad",(Q47-(Q47*AB48)),IF(Y48="Impacto",Q47,""))),"")</f>
        <v>8.6399999999999991E-2</v>
      </c>
      <c r="AH48" s="181" t="str">
        <f t="shared" si="68"/>
        <v>Muy Baja</v>
      </c>
      <c r="AI48" s="203">
        <f>IFERROR(IF(AND(Y47="Impacto",Y48="Impacto"),(AI47-(+AI47*AB48)),IF(Y48="Impacto",(T47-(+T47*AB48)),IF(Y48="Probabilidad",AI47,""))),"")</f>
        <v>0.8</v>
      </c>
      <c r="AJ48" s="181" t="str">
        <f t="shared" si="69"/>
        <v>Mayor</v>
      </c>
      <c r="AK48" s="6">
        <f t="shared" ref="AK48:AK56" si="71">+AG48*AI48</f>
        <v>6.9120000000000001E-2</v>
      </c>
      <c r="AL48" s="46" t="str">
        <f t="shared" si="70"/>
        <v>Bajo</v>
      </c>
      <c r="AM48" s="285"/>
      <c r="AN48" s="279"/>
      <c r="AO48" s="41"/>
      <c r="AP48" s="179"/>
      <c r="AQ48" s="130"/>
      <c r="AR48" s="188"/>
      <c r="AS48" s="188"/>
      <c r="AT48" s="197"/>
    </row>
    <row r="49" spans="2:46" ht="119.25" customHeight="1" x14ac:dyDescent="0.2">
      <c r="B49" s="179" t="s">
        <v>342</v>
      </c>
      <c r="C49" s="189" t="s">
        <v>356</v>
      </c>
      <c r="D49" s="179" t="s">
        <v>367</v>
      </c>
      <c r="E49" s="179" t="s">
        <v>368</v>
      </c>
      <c r="F49" s="179" t="s">
        <v>369</v>
      </c>
      <c r="G49" s="179" t="s">
        <v>127</v>
      </c>
      <c r="H49" s="188" t="s">
        <v>91</v>
      </c>
      <c r="I49" s="188" t="s">
        <v>92</v>
      </c>
      <c r="J49" s="179" t="s">
        <v>93</v>
      </c>
      <c r="K49" s="179" t="s">
        <v>94</v>
      </c>
      <c r="L49" s="188" t="s">
        <v>154</v>
      </c>
      <c r="M49" s="179" t="s">
        <v>203</v>
      </c>
      <c r="N49" s="179" t="s">
        <v>194</v>
      </c>
      <c r="O49" s="20">
        <v>12</v>
      </c>
      <c r="P49" s="202" t="str">
        <f>IF(O49&lt;=0,"",IF(O49&lt;=2,"Muy Baja",IF(O49&lt;=24,"Baja",IF(O49&lt;=500,"Media",IF(O49&lt;=5000,"Alta","Muy Alta")))))</f>
        <v>Baja</v>
      </c>
      <c r="Q49" s="203">
        <f>+VLOOKUP(P49,Probabilidad!$B$5:$C$9,2,FALSE)</f>
        <v>0.4</v>
      </c>
      <c r="R49" s="201" t="str">
        <f>+'Tabla Impacto'!BA27</f>
        <v>Catastrófico</v>
      </c>
      <c r="S49" s="181" t="str">
        <f>+R49</f>
        <v>Catastrófico</v>
      </c>
      <c r="T49" s="202">
        <f>+VLOOKUP(S49,Impacto!B$5:C$9,2,FALSE)</f>
        <v>1</v>
      </c>
      <c r="U49" s="203">
        <f>+Q49*T49</f>
        <v>0.4</v>
      </c>
      <c r="V49" s="184" t="str">
        <f>+IF(U49&lt;=11%,"Bajo",IF(AND(U49&gt;=12%,U49&lt;=39%),"Moderado",IF(AND(U49&gt;=40%,U49&lt;=64%),"Alto",IF(U49&gt;64%,"Extremo",""))))</f>
        <v>Alto</v>
      </c>
      <c r="W49" s="20">
        <v>1</v>
      </c>
      <c r="X49" s="142" t="s">
        <v>370</v>
      </c>
      <c r="Y49" s="18" t="str">
        <f t="shared" si="66"/>
        <v>Probabilidad</v>
      </c>
      <c r="Z49" s="7" t="s">
        <v>99</v>
      </c>
      <c r="AA49" s="7" t="s">
        <v>100</v>
      </c>
      <c r="AB49" s="6" t="str">
        <f t="shared" si="67"/>
        <v>40%</v>
      </c>
      <c r="AC49" s="7" t="s">
        <v>159</v>
      </c>
      <c r="AD49" s="7" t="s">
        <v>102</v>
      </c>
      <c r="AE49" s="7" t="s">
        <v>103</v>
      </c>
      <c r="AF49" s="118" t="s">
        <v>371</v>
      </c>
      <c r="AG49" s="203">
        <f>IFERROR(IF(Y49="Probabilidad",(Q49-(Q49*AB49)),IF(Y49="Impacto",Q49,"")),"")</f>
        <v>0.24</v>
      </c>
      <c r="AH49" s="181" t="str">
        <f t="shared" si="68"/>
        <v>Baja</v>
      </c>
      <c r="AI49" s="203">
        <f>IFERROR(IF(Y49="Impacto",(T49-(T49*AB49)),IF(Y49="Probabilidad",T49,"")),"")</f>
        <v>1</v>
      </c>
      <c r="AJ49" s="181" t="str">
        <f t="shared" si="69"/>
        <v>Catastrófico</v>
      </c>
      <c r="AK49" s="6">
        <f t="shared" si="71"/>
        <v>0.24</v>
      </c>
      <c r="AL49" s="46" t="str">
        <f t="shared" si="70"/>
        <v>Moderado</v>
      </c>
      <c r="AM49" s="46" t="str">
        <f>+AL49</f>
        <v>Moderado</v>
      </c>
      <c r="AN49" s="7" t="s">
        <v>133</v>
      </c>
      <c r="AO49" s="41"/>
      <c r="AP49" s="179"/>
      <c r="AQ49" s="130"/>
      <c r="AR49" s="188"/>
      <c r="AS49" s="188"/>
      <c r="AT49" s="197"/>
    </row>
    <row r="50" spans="2:46" ht="177" customHeight="1" x14ac:dyDescent="0.2">
      <c r="B50" s="179" t="s">
        <v>342</v>
      </c>
      <c r="C50" s="189" t="s">
        <v>356</v>
      </c>
      <c r="D50" s="179" t="s">
        <v>372</v>
      </c>
      <c r="E50" s="187" t="s">
        <v>373</v>
      </c>
      <c r="F50" s="187" t="s">
        <v>374</v>
      </c>
      <c r="G50" s="187" t="s">
        <v>375</v>
      </c>
      <c r="H50" s="188" t="s">
        <v>153</v>
      </c>
      <c r="I50" s="188" t="s">
        <v>92</v>
      </c>
      <c r="J50" s="179" t="s">
        <v>93</v>
      </c>
      <c r="K50" s="179" t="s">
        <v>94</v>
      </c>
      <c r="L50" s="188" t="s">
        <v>376</v>
      </c>
      <c r="M50" s="179" t="s">
        <v>203</v>
      </c>
      <c r="N50" s="210" t="s">
        <v>377</v>
      </c>
      <c r="O50" s="196">
        <v>12</v>
      </c>
      <c r="P50" s="202" t="str">
        <f>IF(O50&lt;=0,"",IF(O50&lt;=2,"Muy Baja",IF(O50&lt;=24,"Baja",IF(O50&lt;=500,"Media",IF(O50&lt;=5000,"Alta","Muy Alta")))))</f>
        <v>Baja</v>
      </c>
      <c r="Q50" s="203">
        <f>+VLOOKUP(P50,Probabilidad!$B$5:$C$9,2,FALSE)</f>
        <v>0.4</v>
      </c>
      <c r="R50" s="201" t="str">
        <f>+'Tabla Impacto'!BC27</f>
        <v>Catastrófico</v>
      </c>
      <c r="S50" s="181" t="str">
        <f>+R50</f>
        <v>Catastrófico</v>
      </c>
      <c r="T50" s="202">
        <f>+VLOOKUP(S50,Impacto!B$5:C$9,2,FALSE)</f>
        <v>1</v>
      </c>
      <c r="U50" s="203">
        <f>+Q50*T50</f>
        <v>0.4</v>
      </c>
      <c r="V50" s="184" t="str">
        <f>+IF(U50&lt;=11%,"Bajo",IF(AND(U50&gt;=12%,U50&lt;=39%),"Moderado",IF(AND(U50&gt;=40%,U50&lt;=64%),"Alto",IF(U50&gt;64%,"Extremo",""))))</f>
        <v>Alto</v>
      </c>
      <c r="W50" s="20">
        <v>1</v>
      </c>
      <c r="X50" s="144" t="s">
        <v>378</v>
      </c>
      <c r="Y50" s="18" t="str">
        <f t="shared" si="66"/>
        <v>Probabilidad</v>
      </c>
      <c r="Z50" s="7" t="s">
        <v>99</v>
      </c>
      <c r="AA50" s="7" t="s">
        <v>100</v>
      </c>
      <c r="AB50" s="6" t="str">
        <f t="shared" si="67"/>
        <v>40%</v>
      </c>
      <c r="AC50" s="7" t="s">
        <v>101</v>
      </c>
      <c r="AD50" s="7" t="s">
        <v>102</v>
      </c>
      <c r="AE50" s="7" t="s">
        <v>103</v>
      </c>
      <c r="AF50" s="137" t="s">
        <v>379</v>
      </c>
      <c r="AG50" s="203">
        <f>IFERROR(IF(Y50="Probabilidad",(Q50-(Q50*AB50)),IF(Y50="Impacto",Q50,"")),"")</f>
        <v>0.24</v>
      </c>
      <c r="AH50" s="181" t="str">
        <f t="shared" si="68"/>
        <v>Baja</v>
      </c>
      <c r="AI50" s="203">
        <f>IFERROR(IF(Y50="Impacto",(T50-(T50*AB50)),IF(Y50="Probabilidad",T50,"")),"")</f>
        <v>1</v>
      </c>
      <c r="AJ50" s="181" t="str">
        <f t="shared" si="69"/>
        <v>Catastrófico</v>
      </c>
      <c r="AK50" s="6">
        <f t="shared" si="71"/>
        <v>0.24</v>
      </c>
      <c r="AL50" s="46" t="str">
        <f t="shared" si="70"/>
        <v>Moderado</v>
      </c>
      <c r="AM50" s="46" t="str">
        <f>+AL50</f>
        <v>Moderado</v>
      </c>
      <c r="AN50" s="7" t="s">
        <v>133</v>
      </c>
      <c r="AO50" s="41"/>
      <c r="AP50" s="179"/>
      <c r="AQ50" s="130"/>
      <c r="AR50" s="188"/>
      <c r="AS50" s="188"/>
      <c r="AT50" s="197"/>
    </row>
    <row r="51" spans="2:46" ht="101.25" customHeight="1" x14ac:dyDescent="0.2">
      <c r="B51" s="264" t="s">
        <v>136</v>
      </c>
      <c r="C51" s="189" t="s">
        <v>380</v>
      </c>
      <c r="D51" s="305" t="s">
        <v>381</v>
      </c>
      <c r="E51" s="286" t="s">
        <v>382</v>
      </c>
      <c r="F51" s="286" t="s">
        <v>383</v>
      </c>
      <c r="G51" s="286" t="s">
        <v>308</v>
      </c>
      <c r="H51" s="286" t="s">
        <v>91</v>
      </c>
      <c r="I51" s="286" t="s">
        <v>92</v>
      </c>
      <c r="J51" s="264" t="s">
        <v>128</v>
      </c>
      <c r="K51" s="264" t="s">
        <v>94</v>
      </c>
      <c r="L51" s="286" t="s">
        <v>95</v>
      </c>
      <c r="M51" s="264" t="s">
        <v>299</v>
      </c>
      <c r="N51" s="286" t="s">
        <v>148</v>
      </c>
      <c r="O51" s="272">
        <v>1</v>
      </c>
      <c r="P51" s="282" t="str">
        <f>IF(O51&lt;=0,"",IF(O51&lt;=2,"Muy Baja",IF(O51&lt;=24,"Baja",IF(O51&lt;=500,"Media",IF(O51&lt;=5000,"Alta","Muy Alta")))))</f>
        <v>Muy Baja</v>
      </c>
      <c r="Q51" s="276">
        <f>+VLOOKUP(P51,Probabilidad!$B$5:$C$9,2,FALSE)</f>
        <v>0.2</v>
      </c>
      <c r="R51" s="300" t="str">
        <f>+'Tabla Impacto'!M27</f>
        <v>Mayor</v>
      </c>
      <c r="S51" s="274" t="str">
        <f>+R51</f>
        <v>Mayor</v>
      </c>
      <c r="T51" s="282">
        <f>+VLOOKUP(S51,Impacto!B$5:C$9,2,FALSE)</f>
        <v>0.8</v>
      </c>
      <c r="U51" s="276">
        <f>+Q51*T51</f>
        <v>0.16000000000000003</v>
      </c>
      <c r="V51" s="284" t="str">
        <f>+IF(U51&lt;=11%,"Bajo",IF(AND(U51&gt;=12%,U51&lt;=39%),"Moderado",IF(AND(U51&gt;=40%,U51&lt;=64%),"Alto",IF(U51&gt;64%,"Extremo",""))))</f>
        <v>Moderado</v>
      </c>
      <c r="W51" s="20">
        <v>1</v>
      </c>
      <c r="X51" s="3" t="s">
        <v>384</v>
      </c>
      <c r="Y51" s="18" t="str">
        <f t="shared" si="66"/>
        <v>Probabilidad</v>
      </c>
      <c r="Z51" s="7" t="s">
        <v>99</v>
      </c>
      <c r="AA51" s="7" t="s">
        <v>100</v>
      </c>
      <c r="AB51" s="6" t="str">
        <f t="shared" si="67"/>
        <v>40%</v>
      </c>
      <c r="AC51" s="7" t="s">
        <v>101</v>
      </c>
      <c r="AD51" s="7" t="s">
        <v>102</v>
      </c>
      <c r="AE51" s="7" t="s">
        <v>103</v>
      </c>
      <c r="AF51" s="148" t="s">
        <v>385</v>
      </c>
      <c r="AG51" s="203">
        <f>IFERROR(IF(Y51="Probabilidad",(Q51-(Q51*AB51)),IF(Y51="Impacto",Q51,"")),"")</f>
        <v>0.12</v>
      </c>
      <c r="AH51" s="181" t="str">
        <f t="shared" si="68"/>
        <v>Muy Baja</v>
      </c>
      <c r="AI51" s="203">
        <f>IFERROR(IF(Y51="Impacto",(T51-(T51*AB51)),IF(Y51="Probabilidad",T51,"")),"")</f>
        <v>0.8</v>
      </c>
      <c r="AJ51" s="181" t="str">
        <f t="shared" si="69"/>
        <v>Mayor</v>
      </c>
      <c r="AK51" s="6">
        <f t="shared" si="71"/>
        <v>9.6000000000000002E-2</v>
      </c>
      <c r="AL51" s="46" t="str">
        <f t="shared" si="70"/>
        <v>Bajo</v>
      </c>
      <c r="AM51" s="284" t="str">
        <f>+AL54</f>
        <v>Bajo</v>
      </c>
      <c r="AN51" s="278" t="s">
        <v>133</v>
      </c>
      <c r="AO51" s="41"/>
      <c r="AP51" s="179"/>
      <c r="AQ51" s="130"/>
      <c r="AR51" s="188"/>
      <c r="AS51" s="188"/>
      <c r="AT51" s="197"/>
    </row>
    <row r="52" spans="2:46" ht="72" customHeight="1" x14ac:dyDescent="0.2">
      <c r="B52" s="304"/>
      <c r="C52" s="189" t="s">
        <v>380</v>
      </c>
      <c r="D52" s="306"/>
      <c r="E52" s="307"/>
      <c r="F52" s="307"/>
      <c r="G52" s="307"/>
      <c r="H52" s="307"/>
      <c r="I52" s="307"/>
      <c r="J52" s="304"/>
      <c r="K52" s="304"/>
      <c r="L52" s="307"/>
      <c r="M52" s="304"/>
      <c r="N52" s="307"/>
      <c r="O52" s="308"/>
      <c r="P52" s="309"/>
      <c r="Q52" s="296"/>
      <c r="R52" s="310"/>
      <c r="S52" s="275"/>
      <c r="T52" s="309"/>
      <c r="U52" s="296"/>
      <c r="V52" s="303"/>
      <c r="W52" s="196">
        <v>2</v>
      </c>
      <c r="X52" s="128" t="s">
        <v>386</v>
      </c>
      <c r="Y52" s="18" t="str">
        <f t="shared" si="66"/>
        <v>Probabilidad</v>
      </c>
      <c r="Z52" s="7" t="s">
        <v>99</v>
      </c>
      <c r="AA52" s="7" t="s">
        <v>100</v>
      </c>
      <c r="AB52" s="6" t="str">
        <f t="shared" si="67"/>
        <v>40%</v>
      </c>
      <c r="AC52" s="7" t="s">
        <v>101</v>
      </c>
      <c r="AD52" s="7" t="s">
        <v>102</v>
      </c>
      <c r="AE52" s="7" t="s">
        <v>103</v>
      </c>
      <c r="AF52" s="122" t="s">
        <v>387</v>
      </c>
      <c r="AG52" s="203">
        <f>IFERROR(IF(AND(Y51="Probabilidad",Y52="Probabilidad"),(AG51-(+AG51*AB52)),IF(Y52="Probabilidad",(AG51-(AG51*AB52)),IF(Y52="Impacto",AG51,""))),"")</f>
        <v>7.1999999999999995E-2</v>
      </c>
      <c r="AH52" s="181" t="str">
        <f t="shared" si="68"/>
        <v>Muy Baja</v>
      </c>
      <c r="AI52" s="203">
        <f>IFERROR(IF(AND(Y51="Impacto",Y52="Impacto"),(AI51-(+AI51*AB52)),IF(Y52="Impacto",(AI51-(+AI51*AB52)),IF(Y52="Probabilidad",AI51,""))),"")</f>
        <v>0.8</v>
      </c>
      <c r="AJ52" s="181" t="str">
        <f t="shared" si="69"/>
        <v>Mayor</v>
      </c>
      <c r="AK52" s="6">
        <f t="shared" si="71"/>
        <v>5.7599999999999998E-2</v>
      </c>
      <c r="AL52" s="46" t="str">
        <f t="shared" si="70"/>
        <v>Bajo</v>
      </c>
      <c r="AM52" s="303"/>
      <c r="AN52" s="295"/>
      <c r="AO52" s="41"/>
      <c r="AP52" s="179"/>
      <c r="AQ52" s="130"/>
      <c r="AR52" s="188"/>
      <c r="AS52" s="188"/>
      <c r="AT52" s="197"/>
    </row>
    <row r="53" spans="2:46" ht="83.25" customHeight="1" x14ac:dyDescent="0.2">
      <c r="B53" s="304"/>
      <c r="C53" s="189" t="s">
        <v>380</v>
      </c>
      <c r="D53" s="306"/>
      <c r="E53" s="307"/>
      <c r="F53" s="307"/>
      <c r="G53" s="307"/>
      <c r="H53" s="307"/>
      <c r="I53" s="307"/>
      <c r="J53" s="304"/>
      <c r="K53" s="304"/>
      <c r="L53" s="307"/>
      <c r="M53" s="304"/>
      <c r="N53" s="307"/>
      <c r="O53" s="308"/>
      <c r="P53" s="309"/>
      <c r="Q53" s="296"/>
      <c r="R53" s="310"/>
      <c r="S53" s="275"/>
      <c r="T53" s="309"/>
      <c r="U53" s="296"/>
      <c r="V53" s="303"/>
      <c r="W53" s="20">
        <v>3</v>
      </c>
      <c r="X53" s="3" t="s">
        <v>388</v>
      </c>
      <c r="Y53" s="18" t="str">
        <f t="shared" ref="Y53:Y66" si="72">IF(OR(Z53="Preventivo",Z53="Detectivo"),"Probabilidad",IF(Z53="Correctivo","Impacto",""))</f>
        <v>Probabilidad</v>
      </c>
      <c r="Z53" s="7" t="s">
        <v>99</v>
      </c>
      <c r="AA53" s="7" t="s">
        <v>100</v>
      </c>
      <c r="AB53" s="6" t="str">
        <f t="shared" ref="AB53:AB66" si="73">IF(AND(Z53="Preventivo",AA53="Automático"),"50%",IF(AND(Z53="Preventivo",AA53="Manual"),"40%",IF(AND(Z53="Detectivo",AA53="Automático"),"40%",IF(AND(Z53="Detectivo",AA53="Manual"),"30%",IF(AND(Z53="Correctivo",AA53="Automático"),"35%",IF(AND(Z53="Correctivo",AA53="Manual"),"25%",""))))))</f>
        <v>40%</v>
      </c>
      <c r="AC53" s="7" t="s">
        <v>101</v>
      </c>
      <c r="AD53" s="7" t="s">
        <v>102</v>
      </c>
      <c r="AE53" s="7" t="s">
        <v>103</v>
      </c>
      <c r="AF53" s="19" t="s">
        <v>389</v>
      </c>
      <c r="AG53" s="203">
        <f>IFERROR(IF(AND(Y52="Probabilidad",Y53="Probabilidad"),(AG52-(+AG52*AB53)),IF(Y53="Probabilidad",(AG52-(AG52*AB53)),IF(Y53="Impacto",AG52,""))),"")</f>
        <v>4.3199999999999995E-2</v>
      </c>
      <c r="AH53" s="181" t="str">
        <f t="shared" ref="AH53:AH66" si="74">IFERROR(IF(AG53="","",IF(AG53&lt;=0.2,"Muy Baja",IF(AG53&lt;=0.4,"Baja",IF(AG53&lt;=0.6,"Media",IF(AG53&lt;=0.8,"Alta","Muy Alta"))))),"")</f>
        <v>Muy Baja</v>
      </c>
      <c r="AI53" s="203">
        <f t="shared" ref="AI53:AI54" si="75">IFERROR(IF(AND(Y52="Impacto",Y53="Impacto"),(AI52-(+AI52*AB53)),IF(Y53="Impacto",(AI52-(+AI52*AB53)),IF(Y53="Probabilidad",AI52,""))),"")</f>
        <v>0.8</v>
      </c>
      <c r="AJ53" s="181" t="str">
        <f t="shared" ref="AJ53:AJ66" si="76">IFERROR(IF(AI53="","",IF(AI53&lt;=0.2,"Leve",IF(AI53&lt;=0.4,"Menor",IF(AI53&lt;=0.6,"Moderado",IF(AI53&lt;=0.8,"Mayor","Catastrófico"))))),"")</f>
        <v>Mayor</v>
      </c>
      <c r="AK53" s="6">
        <f t="shared" si="71"/>
        <v>3.456E-2</v>
      </c>
      <c r="AL53" s="46" t="str">
        <f t="shared" si="70"/>
        <v>Bajo</v>
      </c>
      <c r="AM53" s="303"/>
      <c r="AN53" s="295"/>
      <c r="AO53" s="41"/>
      <c r="AP53" s="179"/>
      <c r="AQ53" s="130"/>
      <c r="AR53" s="188"/>
      <c r="AS53" s="188"/>
      <c r="AT53" s="197"/>
    </row>
    <row r="54" spans="2:46" ht="89.25" customHeight="1" x14ac:dyDescent="0.2">
      <c r="B54" s="265"/>
      <c r="C54" s="189" t="s">
        <v>380</v>
      </c>
      <c r="D54" s="299"/>
      <c r="E54" s="287"/>
      <c r="F54" s="287"/>
      <c r="G54" s="287"/>
      <c r="H54" s="287"/>
      <c r="I54" s="287"/>
      <c r="J54" s="265"/>
      <c r="K54" s="265"/>
      <c r="L54" s="287"/>
      <c r="M54" s="265"/>
      <c r="N54" s="287"/>
      <c r="O54" s="273"/>
      <c r="P54" s="283"/>
      <c r="Q54" s="277"/>
      <c r="R54" s="301"/>
      <c r="S54" s="302"/>
      <c r="T54" s="283"/>
      <c r="U54" s="277"/>
      <c r="V54" s="285"/>
      <c r="W54" s="195">
        <v>4</v>
      </c>
      <c r="X54" s="138" t="s">
        <v>390</v>
      </c>
      <c r="Y54" s="18" t="str">
        <f t="shared" si="72"/>
        <v>Probabilidad</v>
      </c>
      <c r="Z54" s="7" t="s">
        <v>99</v>
      </c>
      <c r="AA54" s="7" t="s">
        <v>100</v>
      </c>
      <c r="AB54" s="6" t="str">
        <f t="shared" si="73"/>
        <v>40%</v>
      </c>
      <c r="AC54" s="7" t="s">
        <v>101</v>
      </c>
      <c r="AD54" s="7" t="s">
        <v>102</v>
      </c>
      <c r="AE54" s="7" t="s">
        <v>103</v>
      </c>
      <c r="AF54" s="149" t="s">
        <v>391</v>
      </c>
      <c r="AG54" s="203">
        <f>IFERROR(IF(AND(Y53="Probabilidad",Y54="Probabilidad"),(AG53-(+AG53*AB54)),IF(Y54="Probabilidad",(AG53-(AG53*AB54)),IF(Y54="Impacto",AG53,""))),"")</f>
        <v>2.5919999999999995E-2</v>
      </c>
      <c r="AH54" s="181" t="str">
        <f t="shared" si="74"/>
        <v>Muy Baja</v>
      </c>
      <c r="AI54" s="203">
        <f t="shared" si="75"/>
        <v>0.8</v>
      </c>
      <c r="AJ54" s="181" t="str">
        <f t="shared" si="76"/>
        <v>Mayor</v>
      </c>
      <c r="AK54" s="6">
        <f t="shared" si="71"/>
        <v>2.0735999999999997E-2</v>
      </c>
      <c r="AL54" s="46" t="str">
        <f t="shared" si="70"/>
        <v>Bajo</v>
      </c>
      <c r="AM54" s="285"/>
      <c r="AN54" s="279"/>
      <c r="AO54" s="41"/>
      <c r="AP54" s="179"/>
      <c r="AQ54" s="130"/>
      <c r="AR54" s="188"/>
      <c r="AS54" s="188"/>
      <c r="AT54" s="197"/>
    </row>
    <row r="55" spans="2:46" ht="156" customHeight="1" x14ac:dyDescent="0.2">
      <c r="B55" s="179" t="s">
        <v>136</v>
      </c>
      <c r="C55" s="189" t="s">
        <v>380</v>
      </c>
      <c r="D55" s="179" t="s">
        <v>392</v>
      </c>
      <c r="E55" s="179" t="s">
        <v>393</v>
      </c>
      <c r="F55" s="179" t="s">
        <v>394</v>
      </c>
      <c r="G55" s="179" t="s">
        <v>395</v>
      </c>
      <c r="H55" s="188" t="s">
        <v>244</v>
      </c>
      <c r="I55" s="188" t="s">
        <v>92</v>
      </c>
      <c r="J55" s="179" t="s">
        <v>93</v>
      </c>
      <c r="K55" s="179" t="s">
        <v>94</v>
      </c>
      <c r="L55" s="188" t="s">
        <v>154</v>
      </c>
      <c r="M55" s="179" t="s">
        <v>203</v>
      </c>
      <c r="N55" s="188" t="s">
        <v>194</v>
      </c>
      <c r="O55" s="197">
        <v>20</v>
      </c>
      <c r="P55" s="202" t="str">
        <f>IF(O55&lt;=0,"",IF(O55&lt;=2,"Muy Baja",IF(O55&lt;=24,"Baja",IF(O55&lt;=500,"Media",IF(O55&lt;=5000,"Alta","Muy Alta")))))</f>
        <v>Baja</v>
      </c>
      <c r="Q55" s="203">
        <f>+VLOOKUP(P55,Probabilidad!$B$5:$C$9,2,FALSE)</f>
        <v>0.4</v>
      </c>
      <c r="R55" s="201" t="str">
        <f>+'Tabla Impacto'!BM27</f>
        <v>Catastrófico</v>
      </c>
      <c r="S55" s="181" t="str">
        <f>+R55</f>
        <v>Catastrófico</v>
      </c>
      <c r="T55" s="202">
        <f>+VLOOKUP(S55,Impacto!B$5:C$9,2,FALSE)</f>
        <v>1</v>
      </c>
      <c r="U55" s="203">
        <f>+Q55*T55</f>
        <v>0.4</v>
      </c>
      <c r="V55" s="184" t="str">
        <f>+IF(U55&lt;=11%,"Bajo",IF(AND(U55&gt;=12%,U55&lt;=39%),"Moderado",IF(AND(U55&gt;=40%,U55&lt;=64%),"Alto",IF(U55&gt;64%,"Extremo",""))))</f>
        <v>Alto</v>
      </c>
      <c r="W55" s="20">
        <v>1</v>
      </c>
      <c r="X55" s="142" t="s">
        <v>396</v>
      </c>
      <c r="Y55" s="18" t="str">
        <f t="shared" si="72"/>
        <v>Probabilidad</v>
      </c>
      <c r="Z55" s="7" t="s">
        <v>99</v>
      </c>
      <c r="AA55" s="7" t="s">
        <v>100</v>
      </c>
      <c r="AB55" s="6" t="str">
        <f t="shared" si="73"/>
        <v>40%</v>
      </c>
      <c r="AC55" s="7" t="s">
        <v>101</v>
      </c>
      <c r="AD55" s="7" t="s">
        <v>102</v>
      </c>
      <c r="AE55" s="7" t="s">
        <v>103</v>
      </c>
      <c r="AF55" s="118" t="s">
        <v>397</v>
      </c>
      <c r="AG55" s="203">
        <f>IFERROR(IF(Y55="Probabilidad",(Q55-(Q55*AB55)),IF(Y55="Impacto",Q55,"")),"")</f>
        <v>0.24</v>
      </c>
      <c r="AH55" s="181" t="str">
        <f t="shared" si="74"/>
        <v>Baja</v>
      </c>
      <c r="AI55" s="203">
        <f>IFERROR(IF(Y55="Impacto",(T55-(T55*AB55)),IF(Y55="Probabilidad",T55,"")),"")</f>
        <v>1</v>
      </c>
      <c r="AJ55" s="181" t="str">
        <f t="shared" si="76"/>
        <v>Catastrófico</v>
      </c>
      <c r="AK55" s="6">
        <f t="shared" si="71"/>
        <v>0.24</v>
      </c>
      <c r="AL55" s="46" t="str">
        <f t="shared" si="70"/>
        <v>Moderado</v>
      </c>
      <c r="AM55" s="46" t="str">
        <f>+AL55</f>
        <v>Moderado</v>
      </c>
      <c r="AN55" s="7" t="s">
        <v>133</v>
      </c>
      <c r="AO55" s="41"/>
      <c r="AP55" s="179"/>
      <c r="AQ55" s="130"/>
      <c r="AR55" s="188"/>
      <c r="AS55" s="188"/>
      <c r="AT55" s="197"/>
    </row>
    <row r="56" spans="2:46" ht="87.75" customHeight="1" x14ac:dyDescent="0.2">
      <c r="B56" s="264" t="s">
        <v>136</v>
      </c>
      <c r="C56" s="189" t="s">
        <v>294</v>
      </c>
      <c r="D56" s="266" t="s">
        <v>398</v>
      </c>
      <c r="E56" s="267" t="s">
        <v>399</v>
      </c>
      <c r="F56" s="267" t="s">
        <v>126</v>
      </c>
      <c r="G56" s="286" t="s">
        <v>400</v>
      </c>
      <c r="H56" s="286" t="s">
        <v>91</v>
      </c>
      <c r="I56" s="286" t="s">
        <v>92</v>
      </c>
      <c r="J56" s="264" t="s">
        <v>128</v>
      </c>
      <c r="K56" s="264" t="s">
        <v>94</v>
      </c>
      <c r="L56" s="286" t="s">
        <v>95</v>
      </c>
      <c r="M56" s="264" t="s">
        <v>147</v>
      </c>
      <c r="N56" s="286" t="s">
        <v>155</v>
      </c>
      <c r="O56" s="272">
        <v>24</v>
      </c>
      <c r="P56" s="282" t="str">
        <f>IF(O56&lt;=0,"",IF(O56&lt;=2,"Muy Baja",IF(O56&lt;=24,"Baja",IF(O56&lt;=500,"Media",IF(O56&lt;=5000,"Alta","Muy Alta")))))</f>
        <v>Baja</v>
      </c>
      <c r="Q56" s="276">
        <f>+VLOOKUP(P56,Probabilidad!$B$5:$C$9,2,FALSE)</f>
        <v>0.4</v>
      </c>
      <c r="R56" s="300" t="str">
        <f>+'Tabla Impacto'!AE27</f>
        <v>Mayor</v>
      </c>
      <c r="S56" s="274" t="str">
        <f>+R56</f>
        <v>Mayor</v>
      </c>
      <c r="T56" s="282">
        <f>+VLOOKUP(S56,Impacto!B$5:C$9,2,FALSE)</f>
        <v>0.8</v>
      </c>
      <c r="U56" s="276">
        <f>+Q56*T56</f>
        <v>0.32000000000000006</v>
      </c>
      <c r="V56" s="284" t="str">
        <f>+IF(U56&lt;=11%,"Bajo",IF(AND(U56&gt;=12%,U56&lt;=39%),"Moderado",IF(AND(U56&gt;=40%,U56&lt;=64%),"Alto",IF(U56&gt;64%,"Extremo",""))))</f>
        <v>Moderado</v>
      </c>
      <c r="W56" s="20">
        <v>1</v>
      </c>
      <c r="X56" s="19" t="s">
        <v>401</v>
      </c>
      <c r="Y56" s="18" t="str">
        <f t="shared" si="72"/>
        <v>Probabilidad</v>
      </c>
      <c r="Z56" s="7" t="s">
        <v>99</v>
      </c>
      <c r="AA56" s="7" t="s">
        <v>100</v>
      </c>
      <c r="AB56" s="6" t="str">
        <f t="shared" si="73"/>
        <v>40%</v>
      </c>
      <c r="AC56" s="7" t="s">
        <v>101</v>
      </c>
      <c r="AD56" s="7" t="s">
        <v>102</v>
      </c>
      <c r="AE56" s="7" t="s">
        <v>103</v>
      </c>
      <c r="AF56" s="19" t="s">
        <v>402</v>
      </c>
      <c r="AG56" s="203">
        <f>IFERROR(IF(Y56="Probabilidad",(Q56-(Q56*AB56)),IF(Y56="Impacto",Q56,"")),"")</f>
        <v>0.24</v>
      </c>
      <c r="AH56" s="181" t="str">
        <f t="shared" si="74"/>
        <v>Baja</v>
      </c>
      <c r="AI56" s="203">
        <f>IFERROR(IF(Y56="Impacto",(T56-(T56*AB56)),IF(Y56="Probabilidad",T56,"")),"")</f>
        <v>0.8</v>
      </c>
      <c r="AJ56" s="181" t="str">
        <f t="shared" si="76"/>
        <v>Mayor</v>
      </c>
      <c r="AK56" s="6">
        <f t="shared" si="71"/>
        <v>0.192</v>
      </c>
      <c r="AL56" s="46" t="str">
        <f t="shared" si="70"/>
        <v>Moderado</v>
      </c>
      <c r="AM56" s="284" t="str">
        <f>+AL57</f>
        <v>Moderado</v>
      </c>
      <c r="AN56" s="278" t="s">
        <v>133</v>
      </c>
      <c r="AO56" s="267" t="s">
        <v>403</v>
      </c>
      <c r="AP56" s="267" t="s">
        <v>226</v>
      </c>
      <c r="AQ56" s="292" t="s">
        <v>108</v>
      </c>
      <c r="AR56" s="293" t="s">
        <v>109</v>
      </c>
      <c r="AS56" s="267" t="s">
        <v>166</v>
      </c>
      <c r="AT56" s="294" t="s">
        <v>111</v>
      </c>
    </row>
    <row r="57" spans="2:46" ht="54" customHeight="1" x14ac:dyDescent="0.2">
      <c r="B57" s="265"/>
      <c r="C57" s="189" t="s">
        <v>294</v>
      </c>
      <c r="D57" s="299"/>
      <c r="E57" s="287"/>
      <c r="F57" s="267"/>
      <c r="G57" s="287"/>
      <c r="H57" s="287"/>
      <c r="I57" s="287"/>
      <c r="J57" s="265"/>
      <c r="K57" s="265"/>
      <c r="L57" s="287"/>
      <c r="M57" s="265"/>
      <c r="N57" s="287"/>
      <c r="O57" s="273"/>
      <c r="P57" s="283"/>
      <c r="Q57" s="277"/>
      <c r="R57" s="301"/>
      <c r="S57" s="302"/>
      <c r="T57" s="283"/>
      <c r="U57" s="277"/>
      <c r="V57" s="285"/>
      <c r="W57" s="20">
        <v>2</v>
      </c>
      <c r="X57" s="40" t="s">
        <v>404</v>
      </c>
      <c r="Y57" s="18" t="str">
        <f t="shared" si="72"/>
        <v>Probabilidad</v>
      </c>
      <c r="Z57" s="7" t="s">
        <v>99</v>
      </c>
      <c r="AA57" s="7" t="s">
        <v>100</v>
      </c>
      <c r="AB57" s="6" t="str">
        <f t="shared" si="73"/>
        <v>40%</v>
      </c>
      <c r="AC57" s="7" t="s">
        <v>101</v>
      </c>
      <c r="AD57" s="7" t="s">
        <v>102</v>
      </c>
      <c r="AE57" s="7" t="s">
        <v>103</v>
      </c>
      <c r="AF57" s="147" t="s">
        <v>405</v>
      </c>
      <c r="AG57" s="203">
        <f>IFERROR(IF(AND(Y56="Probabilidad",Y57="Probabilidad"),(AG56-(+AG56*AB57)),IF(Y57="Probabilidad",(Q56-(Q56*AB57)),IF(Y57="Impacto",Q56,""))),"")</f>
        <v>0.14399999999999999</v>
      </c>
      <c r="AH57" s="181" t="str">
        <f t="shared" si="74"/>
        <v>Muy Baja</v>
      </c>
      <c r="AI57" s="203">
        <f>IFERROR(IF(AND(Y56="Impacto",Y57="Impacto"),(AI56-(+AI56*AB57)),IF(Y57="Impacto",(T56-(+T56*AB57)),IF(Y57="Probabilidad",AI56,""))),"")</f>
        <v>0.8</v>
      </c>
      <c r="AJ57" s="181" t="str">
        <f t="shared" si="76"/>
        <v>Mayor</v>
      </c>
      <c r="AK57" s="6">
        <f>ROUND(AG57*AI57,2)</f>
        <v>0.12</v>
      </c>
      <c r="AL57" s="46" t="str">
        <f t="shared" si="70"/>
        <v>Moderado</v>
      </c>
      <c r="AM57" s="285"/>
      <c r="AN57" s="279"/>
      <c r="AO57" s="267"/>
      <c r="AP57" s="267"/>
      <c r="AQ57" s="292"/>
      <c r="AR57" s="293"/>
      <c r="AS57" s="267"/>
      <c r="AT57" s="294"/>
    </row>
    <row r="58" spans="2:46" ht="99.75" customHeight="1" x14ac:dyDescent="0.2">
      <c r="B58" s="179" t="s">
        <v>265</v>
      </c>
      <c r="C58" s="188" t="s">
        <v>406</v>
      </c>
      <c r="D58" s="196" t="s">
        <v>407</v>
      </c>
      <c r="E58" s="188" t="s">
        <v>408</v>
      </c>
      <c r="F58" s="188" t="s">
        <v>409</v>
      </c>
      <c r="G58" s="188" t="s">
        <v>410</v>
      </c>
      <c r="H58" s="188" t="s">
        <v>91</v>
      </c>
      <c r="I58" s="188" t="s">
        <v>92</v>
      </c>
      <c r="J58" s="179" t="s">
        <v>93</v>
      </c>
      <c r="K58" s="179" t="s">
        <v>94</v>
      </c>
      <c r="L58" s="188" t="s">
        <v>95</v>
      </c>
      <c r="M58" s="179" t="s">
        <v>130</v>
      </c>
      <c r="N58" s="188" t="s">
        <v>155</v>
      </c>
      <c r="O58" s="197">
        <v>501</v>
      </c>
      <c r="P58" s="202" t="str">
        <f t="shared" ref="P58:P65" si="77">IF(O58&lt;=0,"",IF(O58&lt;=2,"Muy Baja",IF(O58&lt;=24,"Baja",IF(O58&lt;=500,"Media",IF(O58&lt;=5000,"Alta","Muy Alta")))))</f>
        <v>Alta</v>
      </c>
      <c r="Q58" s="203">
        <f>+VLOOKUP(P58,Probabilidad!$B$5:$C$9,2,FALSE)</f>
        <v>0.8</v>
      </c>
      <c r="R58" s="201" t="str">
        <f>+'Tabla Impacto'!U27</f>
        <v>Catastrófico</v>
      </c>
      <c r="S58" s="181" t="str">
        <f t="shared" ref="S58:S65" si="78">+R58</f>
        <v>Catastrófico</v>
      </c>
      <c r="T58" s="202">
        <f>+VLOOKUP(S58,Impacto!B$5:C$9,2,FALSE)</f>
        <v>1</v>
      </c>
      <c r="U58" s="203">
        <f t="shared" ref="U58:U65" si="79">+Q58*T58</f>
        <v>0.8</v>
      </c>
      <c r="V58" s="184" t="str">
        <f t="shared" ref="V58:V65" si="80">+IF(U58&lt;=11%,"Bajo",IF(AND(U58&gt;=12%,U58&lt;=39%),"Moderado",IF(AND(U58&gt;=40%,U58&lt;=64%),"Alto",IF(U58&gt;64%,"Extremo",""))))</f>
        <v>Extremo</v>
      </c>
      <c r="W58" s="20">
        <v>1</v>
      </c>
      <c r="X58" s="3" t="s">
        <v>411</v>
      </c>
      <c r="Y58" s="18" t="str">
        <f t="shared" si="72"/>
        <v>Probabilidad</v>
      </c>
      <c r="Z58" s="7" t="s">
        <v>157</v>
      </c>
      <c r="AA58" s="7" t="s">
        <v>100</v>
      </c>
      <c r="AB58" s="6" t="str">
        <f t="shared" si="73"/>
        <v>30%</v>
      </c>
      <c r="AC58" s="7" t="s">
        <v>101</v>
      </c>
      <c r="AD58" s="7" t="s">
        <v>102</v>
      </c>
      <c r="AE58" s="7" t="s">
        <v>103</v>
      </c>
      <c r="AF58" s="19" t="s">
        <v>412</v>
      </c>
      <c r="AG58" s="203">
        <f t="shared" ref="AG58:AG65" si="81">IFERROR(IF(Y58="Probabilidad",(Q58-(Q58*AB58)),IF(Y58="Impacto",Q58,"")),"")</f>
        <v>0.56000000000000005</v>
      </c>
      <c r="AH58" s="181" t="str">
        <f t="shared" si="74"/>
        <v>Media</v>
      </c>
      <c r="AI58" s="203">
        <f t="shared" ref="AI58:AI65" si="82">IFERROR(IF(Y58="Impacto",(T58-(T58*AB58)),IF(Y58="Probabilidad",T58,"")),"")</f>
        <v>1</v>
      </c>
      <c r="AJ58" s="181" t="str">
        <f t="shared" si="76"/>
        <v>Catastrófico</v>
      </c>
      <c r="AK58" s="6">
        <f t="shared" ref="AK58:AK65" si="83">+AG58*AI58</f>
        <v>0.56000000000000005</v>
      </c>
      <c r="AL58" s="46" t="str">
        <f t="shared" si="70"/>
        <v>Alto</v>
      </c>
      <c r="AM58" s="46" t="str">
        <f t="shared" ref="AM58:AM64" si="84">+AL58</f>
        <v>Alto</v>
      </c>
      <c r="AN58" s="7" t="s">
        <v>133</v>
      </c>
      <c r="AO58" s="41"/>
      <c r="AP58" s="179"/>
      <c r="AQ58" s="130"/>
      <c r="AR58" s="188"/>
      <c r="AS58" s="188"/>
      <c r="AT58" s="197"/>
    </row>
    <row r="59" spans="2:46" ht="84.75" customHeight="1" x14ac:dyDescent="0.2">
      <c r="B59" s="179" t="s">
        <v>265</v>
      </c>
      <c r="C59" s="188" t="s">
        <v>413</v>
      </c>
      <c r="D59" s="196" t="s">
        <v>414</v>
      </c>
      <c r="E59" s="188" t="s">
        <v>415</v>
      </c>
      <c r="F59" s="188" t="s">
        <v>416</v>
      </c>
      <c r="G59" s="188" t="s">
        <v>417</v>
      </c>
      <c r="H59" s="188" t="s">
        <v>91</v>
      </c>
      <c r="I59" s="188" t="s">
        <v>92</v>
      </c>
      <c r="J59" s="179" t="s">
        <v>93</v>
      </c>
      <c r="K59" s="179" t="s">
        <v>94</v>
      </c>
      <c r="L59" s="188" t="s">
        <v>95</v>
      </c>
      <c r="M59" s="179" t="s">
        <v>147</v>
      </c>
      <c r="N59" s="188" t="s">
        <v>155</v>
      </c>
      <c r="O59" s="197">
        <v>15695</v>
      </c>
      <c r="P59" s="202" t="str">
        <f t="shared" si="77"/>
        <v>Muy Alta</v>
      </c>
      <c r="Q59" s="203">
        <f>+VLOOKUP(P59,Probabilidad!$B$5:$C$9,2,FALSE)</f>
        <v>1</v>
      </c>
      <c r="R59" s="201" t="str">
        <f>+'Tabla Impacto'!W27</f>
        <v>Catastrófico</v>
      </c>
      <c r="S59" s="181" t="str">
        <f t="shared" si="78"/>
        <v>Catastrófico</v>
      </c>
      <c r="T59" s="202">
        <f>+VLOOKUP(S59,Impacto!B$5:C$9,2,FALSE)</f>
        <v>1</v>
      </c>
      <c r="U59" s="203">
        <f t="shared" si="79"/>
        <v>1</v>
      </c>
      <c r="V59" s="184" t="str">
        <f t="shared" si="80"/>
        <v>Extremo</v>
      </c>
      <c r="W59" s="20">
        <v>1</v>
      </c>
      <c r="X59" s="3" t="s">
        <v>418</v>
      </c>
      <c r="Y59" s="18" t="str">
        <f t="shared" si="72"/>
        <v>Probabilidad</v>
      </c>
      <c r="Z59" s="7" t="s">
        <v>99</v>
      </c>
      <c r="AA59" s="7" t="s">
        <v>100</v>
      </c>
      <c r="AB59" s="6" t="str">
        <f t="shared" si="73"/>
        <v>40%</v>
      </c>
      <c r="AC59" s="7" t="s">
        <v>159</v>
      </c>
      <c r="AD59" s="7" t="s">
        <v>102</v>
      </c>
      <c r="AE59" s="7" t="s">
        <v>103</v>
      </c>
      <c r="AF59" s="19" t="s">
        <v>419</v>
      </c>
      <c r="AG59" s="203">
        <f>IFERROR(IF(Y59="Probabilidad",(Q59-(Q59*AB59)),IF(Y59="Impacto",Q59,"")),"")</f>
        <v>0.6</v>
      </c>
      <c r="AH59" s="181" t="str">
        <f t="shared" si="74"/>
        <v>Media</v>
      </c>
      <c r="AI59" s="203">
        <f t="shared" si="82"/>
        <v>1</v>
      </c>
      <c r="AJ59" s="181" t="str">
        <f t="shared" si="76"/>
        <v>Catastrófico</v>
      </c>
      <c r="AK59" s="6">
        <f t="shared" si="83"/>
        <v>0.6</v>
      </c>
      <c r="AL59" s="46" t="str">
        <f t="shared" si="70"/>
        <v>Alto</v>
      </c>
      <c r="AM59" s="46" t="str">
        <f t="shared" si="84"/>
        <v>Alto</v>
      </c>
      <c r="AN59" s="7" t="s">
        <v>133</v>
      </c>
      <c r="AO59" s="188" t="s">
        <v>420</v>
      </c>
      <c r="AP59" s="188" t="s">
        <v>421</v>
      </c>
      <c r="AQ59" s="208" t="s">
        <v>108</v>
      </c>
      <c r="AR59" s="188" t="s">
        <v>109</v>
      </c>
      <c r="AS59" s="188" t="s">
        <v>422</v>
      </c>
      <c r="AT59" s="127" t="s">
        <v>111</v>
      </c>
    </row>
    <row r="60" spans="2:46" ht="149.25" customHeight="1" x14ac:dyDescent="0.2">
      <c r="B60" s="179" t="s">
        <v>265</v>
      </c>
      <c r="C60" s="188" t="s">
        <v>423</v>
      </c>
      <c r="D60" s="196" t="s">
        <v>424</v>
      </c>
      <c r="E60" s="188" t="s">
        <v>425</v>
      </c>
      <c r="F60" s="188" t="s">
        <v>426</v>
      </c>
      <c r="G60" s="188" t="s">
        <v>427</v>
      </c>
      <c r="H60" s="188" t="s">
        <v>91</v>
      </c>
      <c r="I60" s="188" t="s">
        <v>92</v>
      </c>
      <c r="J60" s="179" t="s">
        <v>128</v>
      </c>
      <c r="K60" s="179" t="s">
        <v>94</v>
      </c>
      <c r="L60" s="188" t="s">
        <v>95</v>
      </c>
      <c r="M60" s="179" t="s">
        <v>147</v>
      </c>
      <c r="N60" s="188" t="s">
        <v>155</v>
      </c>
      <c r="O60" s="197">
        <v>365</v>
      </c>
      <c r="P60" s="202" t="str">
        <f t="shared" si="77"/>
        <v>Media</v>
      </c>
      <c r="Q60" s="203">
        <f>+VLOOKUP(P60,Probabilidad!$B$5:$C$9,2,FALSE)</f>
        <v>0.6</v>
      </c>
      <c r="R60" s="201" t="str">
        <f>+'Tabla Impacto'!Y27</f>
        <v>Mayor</v>
      </c>
      <c r="S60" s="181" t="str">
        <f t="shared" si="78"/>
        <v>Mayor</v>
      </c>
      <c r="T60" s="202">
        <f>+VLOOKUP(S60,Impacto!B$5:C$9,2,FALSE)</f>
        <v>0.8</v>
      </c>
      <c r="U60" s="203">
        <f t="shared" si="79"/>
        <v>0.48</v>
      </c>
      <c r="V60" s="184" t="str">
        <f t="shared" si="80"/>
        <v>Alto</v>
      </c>
      <c r="W60" s="20">
        <v>1</v>
      </c>
      <c r="X60" s="3" t="s">
        <v>428</v>
      </c>
      <c r="Y60" s="18" t="str">
        <f t="shared" si="72"/>
        <v>Probabilidad</v>
      </c>
      <c r="Z60" s="7" t="s">
        <v>99</v>
      </c>
      <c r="AA60" s="7" t="s">
        <v>100</v>
      </c>
      <c r="AB60" s="6" t="str">
        <f t="shared" si="73"/>
        <v>40%</v>
      </c>
      <c r="AC60" s="7" t="s">
        <v>101</v>
      </c>
      <c r="AD60" s="7" t="s">
        <v>102</v>
      </c>
      <c r="AE60" s="7" t="s">
        <v>103</v>
      </c>
      <c r="AF60" s="19" t="s">
        <v>429</v>
      </c>
      <c r="AG60" s="203">
        <f t="shared" si="81"/>
        <v>0.36</v>
      </c>
      <c r="AH60" s="181" t="str">
        <f t="shared" si="74"/>
        <v>Baja</v>
      </c>
      <c r="AI60" s="203">
        <f t="shared" si="82"/>
        <v>0.8</v>
      </c>
      <c r="AJ60" s="181" t="str">
        <f t="shared" si="76"/>
        <v>Mayor</v>
      </c>
      <c r="AK60" s="6">
        <f t="shared" si="83"/>
        <v>0.28799999999999998</v>
      </c>
      <c r="AL60" s="46" t="str">
        <f t="shared" si="70"/>
        <v>Moderado</v>
      </c>
      <c r="AM60" s="46" t="str">
        <f t="shared" si="84"/>
        <v>Moderado</v>
      </c>
      <c r="AN60" s="7" t="s">
        <v>133</v>
      </c>
      <c r="AO60" s="41"/>
      <c r="AP60" s="179"/>
      <c r="AQ60" s="130"/>
      <c r="AR60" s="188"/>
      <c r="AS60" s="188"/>
      <c r="AT60" s="197"/>
    </row>
    <row r="61" spans="2:46" ht="102.75" customHeight="1" x14ac:dyDescent="0.2">
      <c r="B61" s="179" t="s">
        <v>265</v>
      </c>
      <c r="C61" s="188" t="s">
        <v>406</v>
      </c>
      <c r="D61" s="196" t="s">
        <v>430</v>
      </c>
      <c r="E61" s="188" t="s">
        <v>431</v>
      </c>
      <c r="F61" s="188" t="s">
        <v>409</v>
      </c>
      <c r="G61" s="188" t="s">
        <v>432</v>
      </c>
      <c r="H61" s="188" t="s">
        <v>202</v>
      </c>
      <c r="I61" s="188" t="s">
        <v>92</v>
      </c>
      <c r="J61" s="179" t="s">
        <v>93</v>
      </c>
      <c r="K61" s="179" t="s">
        <v>94</v>
      </c>
      <c r="L61" s="188" t="s">
        <v>95</v>
      </c>
      <c r="M61" s="179" t="s">
        <v>130</v>
      </c>
      <c r="N61" s="188" t="s">
        <v>155</v>
      </c>
      <c r="O61" s="197">
        <v>501</v>
      </c>
      <c r="P61" s="202" t="str">
        <f t="shared" si="77"/>
        <v>Alta</v>
      </c>
      <c r="Q61" s="203">
        <f>+VLOOKUP(P61,Probabilidad!$B$5:$C$9,2,FALSE)</f>
        <v>0.8</v>
      </c>
      <c r="R61" s="201" t="str">
        <f>+'Tabla Impacto'!BW27</f>
        <v>Mayor</v>
      </c>
      <c r="S61" s="181" t="str">
        <f t="shared" si="78"/>
        <v>Mayor</v>
      </c>
      <c r="T61" s="202">
        <f>+VLOOKUP(S61,Impacto!B$5:C$9,2,FALSE)</f>
        <v>0.8</v>
      </c>
      <c r="U61" s="203">
        <f t="shared" si="79"/>
        <v>0.64000000000000012</v>
      </c>
      <c r="V61" s="184" t="str">
        <f t="shared" si="80"/>
        <v>Alto</v>
      </c>
      <c r="W61" s="20">
        <v>1</v>
      </c>
      <c r="X61" s="3" t="s">
        <v>433</v>
      </c>
      <c r="Y61" s="18" t="str">
        <f t="shared" si="72"/>
        <v>Probabilidad</v>
      </c>
      <c r="Z61" s="7" t="s">
        <v>157</v>
      </c>
      <c r="AA61" s="7" t="s">
        <v>100</v>
      </c>
      <c r="AB61" s="6" t="str">
        <f t="shared" si="73"/>
        <v>30%</v>
      </c>
      <c r="AC61" s="7" t="s">
        <v>101</v>
      </c>
      <c r="AD61" s="7" t="s">
        <v>102</v>
      </c>
      <c r="AE61" s="7" t="s">
        <v>103</v>
      </c>
      <c r="AF61" s="19" t="s">
        <v>434</v>
      </c>
      <c r="AG61" s="203">
        <f t="shared" si="81"/>
        <v>0.56000000000000005</v>
      </c>
      <c r="AH61" s="181" t="str">
        <f t="shared" si="74"/>
        <v>Media</v>
      </c>
      <c r="AI61" s="203">
        <f t="shared" si="82"/>
        <v>0.8</v>
      </c>
      <c r="AJ61" s="181" t="str">
        <f t="shared" si="76"/>
        <v>Mayor</v>
      </c>
      <c r="AK61" s="6">
        <f t="shared" si="83"/>
        <v>0.44800000000000006</v>
      </c>
      <c r="AL61" s="46" t="str">
        <f t="shared" si="70"/>
        <v>Alto</v>
      </c>
      <c r="AM61" s="46" t="str">
        <f t="shared" si="84"/>
        <v>Alto</v>
      </c>
      <c r="AN61" s="7" t="s">
        <v>133</v>
      </c>
      <c r="AO61" s="41"/>
      <c r="AP61" s="179"/>
      <c r="AQ61" s="130"/>
      <c r="AR61" s="188"/>
      <c r="AS61" s="188"/>
      <c r="AT61" s="197"/>
    </row>
    <row r="62" spans="2:46" ht="81.75" customHeight="1" x14ac:dyDescent="0.2">
      <c r="B62" s="179" t="s">
        <v>265</v>
      </c>
      <c r="C62" s="188" t="s">
        <v>423</v>
      </c>
      <c r="D62" s="196" t="s">
        <v>435</v>
      </c>
      <c r="E62" s="188" t="s">
        <v>436</v>
      </c>
      <c r="F62" s="188" t="s">
        <v>437</v>
      </c>
      <c r="G62" s="188" t="s">
        <v>427</v>
      </c>
      <c r="H62" s="188" t="s">
        <v>202</v>
      </c>
      <c r="I62" s="188" t="s">
        <v>92</v>
      </c>
      <c r="J62" s="179" t="s">
        <v>93</v>
      </c>
      <c r="K62" s="179" t="s">
        <v>94</v>
      </c>
      <c r="L62" s="188" t="s">
        <v>95</v>
      </c>
      <c r="M62" s="179" t="s">
        <v>147</v>
      </c>
      <c r="N62" s="188" t="s">
        <v>155</v>
      </c>
      <c r="O62" s="197">
        <v>365</v>
      </c>
      <c r="P62" s="202" t="str">
        <f t="shared" si="77"/>
        <v>Media</v>
      </c>
      <c r="Q62" s="203">
        <f>+VLOOKUP(P62,Probabilidad!$B$5:$C$9,2,FALSE)</f>
        <v>0.6</v>
      </c>
      <c r="R62" s="201" t="str">
        <f>+'Tabla Impacto'!BY27</f>
        <v>Mayor</v>
      </c>
      <c r="S62" s="181" t="str">
        <f t="shared" si="78"/>
        <v>Mayor</v>
      </c>
      <c r="T62" s="202">
        <f>+VLOOKUP(S62,Impacto!B$5:C$9,2,FALSE)</f>
        <v>0.8</v>
      </c>
      <c r="U62" s="203">
        <f t="shared" si="79"/>
        <v>0.48</v>
      </c>
      <c r="V62" s="184" t="str">
        <f t="shared" si="80"/>
        <v>Alto</v>
      </c>
      <c r="W62" s="20">
        <v>1</v>
      </c>
      <c r="X62" s="3" t="s">
        <v>438</v>
      </c>
      <c r="Y62" s="18" t="str">
        <f t="shared" si="72"/>
        <v>Probabilidad</v>
      </c>
      <c r="Z62" s="7" t="s">
        <v>99</v>
      </c>
      <c r="AA62" s="7" t="s">
        <v>100</v>
      </c>
      <c r="AB62" s="6" t="str">
        <f t="shared" si="73"/>
        <v>40%</v>
      </c>
      <c r="AC62" s="7" t="s">
        <v>101</v>
      </c>
      <c r="AD62" s="7" t="s">
        <v>102</v>
      </c>
      <c r="AE62" s="7" t="s">
        <v>103</v>
      </c>
      <c r="AF62" s="19" t="s">
        <v>439</v>
      </c>
      <c r="AG62" s="203">
        <f t="shared" si="81"/>
        <v>0.36</v>
      </c>
      <c r="AH62" s="181" t="str">
        <f t="shared" si="74"/>
        <v>Baja</v>
      </c>
      <c r="AI62" s="203">
        <f t="shared" si="82"/>
        <v>0.8</v>
      </c>
      <c r="AJ62" s="181" t="str">
        <f t="shared" si="76"/>
        <v>Mayor</v>
      </c>
      <c r="AK62" s="6">
        <f t="shared" si="83"/>
        <v>0.28799999999999998</v>
      </c>
      <c r="AL62" s="46" t="str">
        <f t="shared" si="70"/>
        <v>Moderado</v>
      </c>
      <c r="AM62" s="46" t="str">
        <f t="shared" si="84"/>
        <v>Moderado</v>
      </c>
      <c r="AN62" s="7" t="s">
        <v>133</v>
      </c>
      <c r="AO62" s="41"/>
      <c r="AP62" s="179"/>
      <c r="AQ62" s="130"/>
      <c r="AR62" s="188"/>
      <c r="AS62" s="188"/>
      <c r="AT62" s="197"/>
    </row>
    <row r="63" spans="2:46" ht="77.25" x14ac:dyDescent="0.2">
      <c r="B63" s="179" t="s">
        <v>265</v>
      </c>
      <c r="C63" s="188" t="s">
        <v>423</v>
      </c>
      <c r="D63" s="196" t="s">
        <v>440</v>
      </c>
      <c r="E63" s="188" t="s">
        <v>425</v>
      </c>
      <c r="F63" s="188" t="s">
        <v>437</v>
      </c>
      <c r="G63" s="188" t="s">
        <v>427</v>
      </c>
      <c r="H63" s="188" t="s">
        <v>202</v>
      </c>
      <c r="I63" s="188" t="s">
        <v>92</v>
      </c>
      <c r="J63" s="179" t="s">
        <v>93</v>
      </c>
      <c r="K63" s="179" t="s">
        <v>94</v>
      </c>
      <c r="L63" s="188" t="s">
        <v>95</v>
      </c>
      <c r="M63" s="179" t="s">
        <v>147</v>
      </c>
      <c r="N63" s="188" t="s">
        <v>155</v>
      </c>
      <c r="O63" s="197">
        <v>365</v>
      </c>
      <c r="P63" s="202" t="str">
        <f t="shared" si="77"/>
        <v>Media</v>
      </c>
      <c r="Q63" s="203">
        <f>+VLOOKUP(P63,Probabilidad!$B$5:$C$9,2,FALSE)</f>
        <v>0.6</v>
      </c>
      <c r="R63" s="201" t="str">
        <f>+'Tabla Impacto'!CA27</f>
        <v>Mayor</v>
      </c>
      <c r="S63" s="181" t="str">
        <f t="shared" si="78"/>
        <v>Mayor</v>
      </c>
      <c r="T63" s="202">
        <f>+VLOOKUP(S63,Impacto!B$5:C$9,2,FALSE)</f>
        <v>0.8</v>
      </c>
      <c r="U63" s="203">
        <f t="shared" si="79"/>
        <v>0.48</v>
      </c>
      <c r="V63" s="184" t="str">
        <f t="shared" si="80"/>
        <v>Alto</v>
      </c>
      <c r="W63" s="20">
        <v>1</v>
      </c>
      <c r="X63" s="3" t="s">
        <v>441</v>
      </c>
      <c r="Y63" s="18" t="str">
        <f t="shared" si="72"/>
        <v>Probabilidad</v>
      </c>
      <c r="Z63" s="7" t="s">
        <v>99</v>
      </c>
      <c r="AA63" s="7" t="s">
        <v>100</v>
      </c>
      <c r="AB63" s="6" t="str">
        <f t="shared" si="73"/>
        <v>40%</v>
      </c>
      <c r="AC63" s="7" t="s">
        <v>101</v>
      </c>
      <c r="AD63" s="7" t="s">
        <v>102</v>
      </c>
      <c r="AE63" s="7" t="s">
        <v>103</v>
      </c>
      <c r="AF63" s="19" t="s">
        <v>442</v>
      </c>
      <c r="AG63" s="203">
        <f t="shared" si="81"/>
        <v>0.36</v>
      </c>
      <c r="AH63" s="181" t="str">
        <f t="shared" si="74"/>
        <v>Baja</v>
      </c>
      <c r="AI63" s="203">
        <f t="shared" si="82"/>
        <v>0.8</v>
      </c>
      <c r="AJ63" s="181" t="str">
        <f t="shared" si="76"/>
        <v>Mayor</v>
      </c>
      <c r="AK63" s="6">
        <f t="shared" si="83"/>
        <v>0.28799999999999998</v>
      </c>
      <c r="AL63" s="46" t="str">
        <f t="shared" si="70"/>
        <v>Moderado</v>
      </c>
      <c r="AM63" s="46" t="str">
        <f t="shared" si="84"/>
        <v>Moderado</v>
      </c>
      <c r="AN63" s="7" t="s">
        <v>133</v>
      </c>
      <c r="AO63" s="41"/>
      <c r="AP63" s="179"/>
      <c r="AQ63" s="130"/>
      <c r="AR63" s="188"/>
      <c r="AS63" s="188"/>
      <c r="AT63" s="197"/>
    </row>
    <row r="64" spans="2:46" ht="102.75" customHeight="1" x14ac:dyDescent="0.2">
      <c r="B64" s="179" t="s">
        <v>443</v>
      </c>
      <c r="C64" s="188" t="s">
        <v>444</v>
      </c>
      <c r="D64" s="20" t="s">
        <v>445</v>
      </c>
      <c r="E64" s="179" t="s">
        <v>446</v>
      </c>
      <c r="F64" s="179" t="s">
        <v>447</v>
      </c>
      <c r="G64" s="179" t="s">
        <v>448</v>
      </c>
      <c r="H64" s="188" t="s">
        <v>202</v>
      </c>
      <c r="I64" s="188" t="s">
        <v>92</v>
      </c>
      <c r="J64" s="179" t="s">
        <v>93</v>
      </c>
      <c r="K64" s="179" t="s">
        <v>94</v>
      </c>
      <c r="L64" s="188" t="s">
        <v>95</v>
      </c>
      <c r="M64" s="179" t="s">
        <v>203</v>
      </c>
      <c r="N64" s="188" t="s">
        <v>194</v>
      </c>
      <c r="O64" s="197">
        <v>100</v>
      </c>
      <c r="P64" s="202" t="str">
        <f t="shared" si="77"/>
        <v>Media</v>
      </c>
      <c r="Q64" s="203">
        <f>+VLOOKUP(P64,Probabilidad!$B$5:$C$9,2,FALSE)</f>
        <v>0.6</v>
      </c>
      <c r="R64" s="201" t="str">
        <f>+'Tabla Impacto'!CE27</f>
        <v>Mayor</v>
      </c>
      <c r="S64" s="181" t="str">
        <f t="shared" si="78"/>
        <v>Mayor</v>
      </c>
      <c r="T64" s="202">
        <f>+VLOOKUP(S64,Impacto!B$5:C$9,2,FALSE)</f>
        <v>0.8</v>
      </c>
      <c r="U64" s="203">
        <f t="shared" si="79"/>
        <v>0.48</v>
      </c>
      <c r="V64" s="184" t="str">
        <f t="shared" si="80"/>
        <v>Alto</v>
      </c>
      <c r="W64" s="20">
        <v>1</v>
      </c>
      <c r="X64" s="142" t="s">
        <v>449</v>
      </c>
      <c r="Y64" s="18" t="str">
        <f t="shared" si="72"/>
        <v>Probabilidad</v>
      </c>
      <c r="Z64" s="7" t="s">
        <v>99</v>
      </c>
      <c r="AA64" s="7" t="s">
        <v>100</v>
      </c>
      <c r="AB64" s="6" t="str">
        <f t="shared" si="73"/>
        <v>40%</v>
      </c>
      <c r="AC64" s="7" t="s">
        <v>159</v>
      </c>
      <c r="AD64" s="7" t="s">
        <v>102</v>
      </c>
      <c r="AE64" s="7" t="s">
        <v>103</v>
      </c>
      <c r="AF64" s="118" t="s">
        <v>450</v>
      </c>
      <c r="AG64" s="203">
        <f t="shared" si="81"/>
        <v>0.36</v>
      </c>
      <c r="AH64" s="181" t="str">
        <f t="shared" si="74"/>
        <v>Baja</v>
      </c>
      <c r="AI64" s="203">
        <f t="shared" si="82"/>
        <v>0.8</v>
      </c>
      <c r="AJ64" s="181" t="str">
        <f t="shared" si="76"/>
        <v>Mayor</v>
      </c>
      <c r="AK64" s="6">
        <f t="shared" si="83"/>
        <v>0.28799999999999998</v>
      </c>
      <c r="AL64" s="46" t="str">
        <f t="shared" si="70"/>
        <v>Moderado</v>
      </c>
      <c r="AM64" s="46" t="str">
        <f t="shared" si="84"/>
        <v>Moderado</v>
      </c>
      <c r="AN64" s="7" t="s">
        <v>133</v>
      </c>
      <c r="AO64" s="179" t="s">
        <v>451</v>
      </c>
      <c r="AP64" s="179" t="s">
        <v>452</v>
      </c>
      <c r="AQ64" s="20" t="s">
        <v>453</v>
      </c>
      <c r="AR64" s="20" t="s">
        <v>454</v>
      </c>
      <c r="AS64" s="179" t="s">
        <v>187</v>
      </c>
      <c r="AT64" s="20" t="s">
        <v>111</v>
      </c>
    </row>
    <row r="65" spans="2:46" ht="116.25" customHeight="1" x14ac:dyDescent="0.2">
      <c r="B65" s="264" t="s">
        <v>86</v>
      </c>
      <c r="C65" s="188" t="s">
        <v>86</v>
      </c>
      <c r="D65" s="297" t="s">
        <v>87</v>
      </c>
      <c r="E65" s="286" t="s">
        <v>455</v>
      </c>
      <c r="F65" s="286" t="s">
        <v>89</v>
      </c>
      <c r="G65" s="286" t="s">
        <v>90</v>
      </c>
      <c r="H65" s="286" t="s">
        <v>91</v>
      </c>
      <c r="I65" s="286" t="s">
        <v>92</v>
      </c>
      <c r="J65" s="264" t="s">
        <v>93</v>
      </c>
      <c r="K65" s="264" t="s">
        <v>94</v>
      </c>
      <c r="L65" s="286" t="s">
        <v>95</v>
      </c>
      <c r="M65" s="280" t="s">
        <v>147</v>
      </c>
      <c r="N65" s="286" t="s">
        <v>97</v>
      </c>
      <c r="O65" s="272">
        <v>12</v>
      </c>
      <c r="P65" s="282" t="str">
        <f t="shared" si="77"/>
        <v>Baja</v>
      </c>
      <c r="Q65" s="276">
        <f>+VLOOKUP(P65,Probabilidad!$B$5:$C$9,2,FALSE)</f>
        <v>0.4</v>
      </c>
      <c r="R65" s="300" t="str">
        <f>+'Tabla Impacto'!I27</f>
        <v>Mayor</v>
      </c>
      <c r="S65" s="274" t="str">
        <f t="shared" si="78"/>
        <v>Mayor</v>
      </c>
      <c r="T65" s="282">
        <f>+VLOOKUP(S65,Impacto!B$5:C$9,2,FALSE)</f>
        <v>0.8</v>
      </c>
      <c r="U65" s="276">
        <f t="shared" si="79"/>
        <v>0.32000000000000006</v>
      </c>
      <c r="V65" s="284" t="str">
        <f t="shared" si="80"/>
        <v>Moderado</v>
      </c>
      <c r="W65" s="20">
        <v>1</v>
      </c>
      <c r="X65" s="21" t="s">
        <v>98</v>
      </c>
      <c r="Y65" s="18" t="str">
        <f t="shared" si="72"/>
        <v>Probabilidad</v>
      </c>
      <c r="Z65" s="7" t="s">
        <v>99</v>
      </c>
      <c r="AA65" s="7" t="s">
        <v>100</v>
      </c>
      <c r="AB65" s="6" t="str">
        <f t="shared" si="73"/>
        <v>40%</v>
      </c>
      <c r="AC65" s="7" t="s">
        <v>101</v>
      </c>
      <c r="AD65" s="7" t="s">
        <v>102</v>
      </c>
      <c r="AE65" s="7" t="s">
        <v>103</v>
      </c>
      <c r="AF65" s="19" t="s">
        <v>456</v>
      </c>
      <c r="AG65" s="203">
        <f t="shared" si="81"/>
        <v>0.24</v>
      </c>
      <c r="AH65" s="181" t="str">
        <f t="shared" si="74"/>
        <v>Baja</v>
      </c>
      <c r="AI65" s="203">
        <f t="shared" si="82"/>
        <v>0.8</v>
      </c>
      <c r="AJ65" s="181" t="str">
        <f t="shared" si="76"/>
        <v>Mayor</v>
      </c>
      <c r="AK65" s="6">
        <f t="shared" si="83"/>
        <v>0.192</v>
      </c>
      <c r="AL65" s="46" t="str">
        <f t="shared" si="70"/>
        <v>Moderado</v>
      </c>
      <c r="AM65" s="284" t="str">
        <f>+AL66</f>
        <v>Moderado</v>
      </c>
      <c r="AN65" s="278" t="s">
        <v>133</v>
      </c>
      <c r="AO65" s="41" t="s">
        <v>106</v>
      </c>
      <c r="AP65" s="47" t="s">
        <v>107</v>
      </c>
      <c r="AQ65" s="208" t="s">
        <v>108</v>
      </c>
      <c r="AR65" s="208" t="s">
        <v>109</v>
      </c>
      <c r="AS65" s="19" t="s">
        <v>110</v>
      </c>
      <c r="AT65" s="54" t="s">
        <v>111</v>
      </c>
    </row>
    <row r="66" spans="2:46" ht="87.75" customHeight="1" x14ac:dyDescent="0.2">
      <c r="B66" s="265"/>
      <c r="C66" s="188" t="s">
        <v>86</v>
      </c>
      <c r="D66" s="298"/>
      <c r="E66" s="287"/>
      <c r="F66" s="287"/>
      <c r="G66" s="287"/>
      <c r="H66" s="287"/>
      <c r="I66" s="287"/>
      <c r="J66" s="265"/>
      <c r="K66" s="265"/>
      <c r="L66" s="287"/>
      <c r="M66" s="299"/>
      <c r="N66" s="287"/>
      <c r="O66" s="273"/>
      <c r="P66" s="283"/>
      <c r="Q66" s="277"/>
      <c r="R66" s="301"/>
      <c r="S66" s="302"/>
      <c r="T66" s="283"/>
      <c r="U66" s="277"/>
      <c r="V66" s="285"/>
      <c r="W66" s="20">
        <v>2</v>
      </c>
      <c r="X66" s="3" t="s">
        <v>113</v>
      </c>
      <c r="Y66" s="18" t="str">
        <f t="shared" si="72"/>
        <v>Probabilidad</v>
      </c>
      <c r="Z66" s="7" t="s">
        <v>99</v>
      </c>
      <c r="AA66" s="7" t="s">
        <v>100</v>
      </c>
      <c r="AB66" s="6" t="str">
        <f t="shared" si="73"/>
        <v>40%</v>
      </c>
      <c r="AC66" s="7" t="s">
        <v>101</v>
      </c>
      <c r="AD66" s="7" t="s">
        <v>102</v>
      </c>
      <c r="AE66" s="7" t="s">
        <v>103</v>
      </c>
      <c r="AF66" s="19" t="s">
        <v>457</v>
      </c>
      <c r="AG66" s="203">
        <f>IFERROR(IF(AND(Y65="Probabilidad",Y66="Probabilidad"),(AG65-(+AG65*AB66)),IF(Y66="Probabilidad",(Q65-(Q65*AB66)),IF(Y66="Impacto",Q65,""))),"")</f>
        <v>0.14399999999999999</v>
      </c>
      <c r="AH66" s="181" t="str">
        <f t="shared" si="74"/>
        <v>Muy Baja</v>
      </c>
      <c r="AI66" s="203">
        <f>IFERROR(IF(AND(Y65="Impacto",Y66="Impacto"),(AI65-(+AI65*AB66)),IF(Y66="Impacto",(T65-(+T65*AB66)),IF(Y66="Probabilidad",AI65,""))),"")</f>
        <v>0.8</v>
      </c>
      <c r="AJ66" s="181" t="str">
        <f t="shared" si="76"/>
        <v>Mayor</v>
      </c>
      <c r="AK66" s="6">
        <f>ROUND(AG66*AI66,2)</f>
        <v>0.12</v>
      </c>
      <c r="AL66" s="46" t="str">
        <f t="shared" si="70"/>
        <v>Moderado</v>
      </c>
      <c r="AM66" s="285"/>
      <c r="AN66" s="279"/>
      <c r="AO66" s="41" t="s">
        <v>115</v>
      </c>
      <c r="AP66" s="47" t="s">
        <v>107</v>
      </c>
      <c r="AQ66" s="208" t="s">
        <v>108</v>
      </c>
      <c r="AR66" s="208" t="s">
        <v>109</v>
      </c>
      <c r="AS66" s="3" t="s">
        <v>114</v>
      </c>
      <c r="AT66" s="54" t="s">
        <v>111</v>
      </c>
    </row>
  </sheetData>
  <autoFilter ref="A8:BV66" xr:uid="{00000000-0001-0000-0200-000000000000}">
    <filterColumn colId="17" showButton="0"/>
    <filterColumn colId="18" showButton="0"/>
    <filterColumn colId="20" showButton="0"/>
    <filterColumn colId="32" showButton="0"/>
    <filterColumn colId="34" showButton="0"/>
  </autoFilter>
  <dataConsolidate/>
  <mergeCells count="377">
    <mergeCell ref="AN9:AN10"/>
    <mergeCell ref="AN11:AN12"/>
    <mergeCell ref="AN13:AN14"/>
    <mergeCell ref="U11:U12"/>
    <mergeCell ref="V11:V12"/>
    <mergeCell ref="AM11:AM12"/>
    <mergeCell ref="F13:F14"/>
    <mergeCell ref="G13:G14"/>
    <mergeCell ref="H13:H14"/>
    <mergeCell ref="I13:I14"/>
    <mergeCell ref="J13:J14"/>
    <mergeCell ref="K13:K14"/>
    <mergeCell ref="L13:L14"/>
    <mergeCell ref="M13:M14"/>
    <mergeCell ref="N13:N14"/>
    <mergeCell ref="O13:O14"/>
    <mergeCell ref="P13:P14"/>
    <mergeCell ref="Q13:Q14"/>
    <mergeCell ref="R13:R14"/>
    <mergeCell ref="S13:S14"/>
    <mergeCell ref="T13:T14"/>
    <mergeCell ref="U13:U14"/>
    <mergeCell ref="V13:V14"/>
    <mergeCell ref="AM13:AM14"/>
    <mergeCell ref="V9:V10"/>
    <mergeCell ref="AM9:AM10"/>
    <mergeCell ref="L11:L12"/>
    <mergeCell ref="M11:M12"/>
    <mergeCell ref="N11:N12"/>
    <mergeCell ref="O11:O12"/>
    <mergeCell ref="P11:P12"/>
    <mergeCell ref="Q11:Q12"/>
    <mergeCell ref="R11:R12"/>
    <mergeCell ref="S11:S12"/>
    <mergeCell ref="T11:T12"/>
    <mergeCell ref="B9:B10"/>
    <mergeCell ref="D9:D10"/>
    <mergeCell ref="K9:K10"/>
    <mergeCell ref="L9:L10"/>
    <mergeCell ref="M9:M10"/>
    <mergeCell ref="B11:B12"/>
    <mergeCell ref="B13:B14"/>
    <mergeCell ref="E9:E10"/>
    <mergeCell ref="E11:E12"/>
    <mergeCell ref="E13:E14"/>
    <mergeCell ref="D11:D12"/>
    <mergeCell ref="D13:D14"/>
    <mergeCell ref="F9:F10"/>
    <mergeCell ref="G9:G10"/>
    <mergeCell ref="H9:H10"/>
    <mergeCell ref="I9:I10"/>
    <mergeCell ref="J9:J10"/>
    <mergeCell ref="F11:F12"/>
    <mergeCell ref="G11:G12"/>
    <mergeCell ref="H11:H12"/>
    <mergeCell ref="I11:I12"/>
    <mergeCell ref="J11:J12"/>
    <mergeCell ref="K11:K12"/>
    <mergeCell ref="D41:D42"/>
    <mergeCell ref="E41:E42"/>
    <mergeCell ref="F41:F42"/>
    <mergeCell ref="G41:G42"/>
    <mergeCell ref="R44:R45"/>
    <mergeCell ref="S44:S45"/>
    <mergeCell ref="T44:T45"/>
    <mergeCell ref="U44:U45"/>
    <mergeCell ref="V44:V45"/>
    <mergeCell ref="O41:O42"/>
    <mergeCell ref="M41:M42"/>
    <mergeCell ref="R38:R39"/>
    <mergeCell ref="S38:S39"/>
    <mergeCell ref="T38:T39"/>
    <mergeCell ref="U38:U39"/>
    <mergeCell ref="V38:V39"/>
    <mergeCell ref="P41:P42"/>
    <mergeCell ref="Q41:Q42"/>
    <mergeCell ref="R41:R42"/>
    <mergeCell ref="S41:S42"/>
    <mergeCell ref="T41:T42"/>
    <mergeCell ref="U41:U42"/>
    <mergeCell ref="V41:V42"/>
    <mergeCell ref="D23:D24"/>
    <mergeCell ref="B41:B42"/>
    <mergeCell ref="AS23:AS24"/>
    <mergeCell ref="D38:D39"/>
    <mergeCell ref="E38:E39"/>
    <mergeCell ref="F38:F39"/>
    <mergeCell ref="G38:G39"/>
    <mergeCell ref="H38:H39"/>
    <mergeCell ref="P38:P39"/>
    <mergeCell ref="Q38:Q39"/>
    <mergeCell ref="AM38:AM39"/>
    <mergeCell ref="AM23:AM24"/>
    <mergeCell ref="AO23:AO24"/>
    <mergeCell ref="AP23:AP24"/>
    <mergeCell ref="AQ23:AQ24"/>
    <mergeCell ref="AR23:AR24"/>
    <mergeCell ref="R23:R24"/>
    <mergeCell ref="S23:S24"/>
    <mergeCell ref="T23:T24"/>
    <mergeCell ref="U23:U24"/>
    <mergeCell ref="V23:V24"/>
    <mergeCell ref="M23:M24"/>
    <mergeCell ref="N23:N24"/>
    <mergeCell ref="M38:M39"/>
    <mergeCell ref="AM29:AM30"/>
    <mergeCell ref="AN29:AN30"/>
    <mergeCell ref="D25:D26"/>
    <mergeCell ref="E25:E26"/>
    <mergeCell ref="B25:B26"/>
    <mergeCell ref="B23:B24"/>
    <mergeCell ref="B38:B39"/>
    <mergeCell ref="N38:N39"/>
    <mergeCell ref="M25:M26"/>
    <mergeCell ref="H25:H26"/>
    <mergeCell ref="I25:I26"/>
    <mergeCell ref="J25:J26"/>
    <mergeCell ref="K25:K26"/>
    <mergeCell ref="L25:L26"/>
    <mergeCell ref="B29:B30"/>
    <mergeCell ref="H29:H30"/>
    <mergeCell ref="I29:I30"/>
    <mergeCell ref="J29:J30"/>
    <mergeCell ref="H23:H24"/>
    <mergeCell ref="I23:I24"/>
    <mergeCell ref="I38:I39"/>
    <mergeCell ref="J38:J39"/>
    <mergeCell ref="K38:K39"/>
    <mergeCell ref="L38:L39"/>
    <mergeCell ref="Q29:Q30"/>
    <mergeCell ref="R29:R30"/>
    <mergeCell ref="S29:S30"/>
    <mergeCell ref="R25:R26"/>
    <mergeCell ref="S25:S26"/>
    <mergeCell ref="T25:T26"/>
    <mergeCell ref="T29:T30"/>
    <mergeCell ref="U29:U30"/>
    <mergeCell ref="V29:V30"/>
    <mergeCell ref="D29:D30"/>
    <mergeCell ref="E29:E30"/>
    <mergeCell ref="F29:F30"/>
    <mergeCell ref="G29:G30"/>
    <mergeCell ref="K29:K30"/>
    <mergeCell ref="L29:L30"/>
    <mergeCell ref="M29:M30"/>
    <mergeCell ref="N29:N30"/>
    <mergeCell ref="O29:O30"/>
    <mergeCell ref="U25:U26"/>
    <mergeCell ref="V25:V26"/>
    <mergeCell ref="N25:N26"/>
    <mergeCell ref="O25:O26"/>
    <mergeCell ref="P25:P26"/>
    <mergeCell ref="Q25:Q26"/>
    <mergeCell ref="P23:P24"/>
    <mergeCell ref="Q23:Q24"/>
    <mergeCell ref="AM25:AM26"/>
    <mergeCell ref="O23:O24"/>
    <mergeCell ref="AM16:AM17"/>
    <mergeCell ref="J7:J8"/>
    <mergeCell ref="K7:K8"/>
    <mergeCell ref="J16:J17"/>
    <mergeCell ref="K16:K17"/>
    <mergeCell ref="AG7:AH8"/>
    <mergeCell ref="L7:L8"/>
    <mergeCell ref="R7:T8"/>
    <mergeCell ref="R16:R17"/>
    <mergeCell ref="U16:U17"/>
    <mergeCell ref="V16:V17"/>
    <mergeCell ref="N16:N17"/>
    <mergeCell ref="S16:S17"/>
    <mergeCell ref="O16:O17"/>
    <mergeCell ref="P16:P17"/>
    <mergeCell ref="Q16:Q17"/>
    <mergeCell ref="N9:N10"/>
    <mergeCell ref="O9:O10"/>
    <mergeCell ref="P9:P10"/>
    <mergeCell ref="S9:S10"/>
    <mergeCell ref="Q9:Q10"/>
    <mergeCell ref="R9:R10"/>
    <mergeCell ref="T9:T10"/>
    <mergeCell ref="U9:U10"/>
    <mergeCell ref="AI7:AJ8"/>
    <mergeCell ref="U7:V8"/>
    <mergeCell ref="AQ5:AT5"/>
    <mergeCell ref="C7:C8"/>
    <mergeCell ref="AP7:AP8"/>
    <mergeCell ref="AN7:AN8"/>
    <mergeCell ref="W7:W8"/>
    <mergeCell ref="D7:D8"/>
    <mergeCell ref="X7:X8"/>
    <mergeCell ref="Z7:AF7"/>
    <mergeCell ref="AK7:AK8"/>
    <mergeCell ref="AS7:AS8"/>
    <mergeCell ref="AR7:AR8"/>
    <mergeCell ref="AQ7:AQ8"/>
    <mergeCell ref="AM7:AM8"/>
    <mergeCell ref="AT7:AT8"/>
    <mergeCell ref="AO2:AT3"/>
    <mergeCell ref="B2:E3"/>
    <mergeCell ref="B4:E4"/>
    <mergeCell ref="F4:AN4"/>
    <mergeCell ref="AO4:AT4"/>
    <mergeCell ref="F2:AN3"/>
    <mergeCell ref="AO6:AT6"/>
    <mergeCell ref="B6:O6"/>
    <mergeCell ref="P6:V6"/>
    <mergeCell ref="AG6:AN6"/>
    <mergeCell ref="W6:AF6"/>
    <mergeCell ref="T16:T17"/>
    <mergeCell ref="AO7:AO8"/>
    <mergeCell ref="Y7:Y8"/>
    <mergeCell ref="E7:E8"/>
    <mergeCell ref="F7:F8"/>
    <mergeCell ref="AL7:AL8"/>
    <mergeCell ref="N7:N8"/>
    <mergeCell ref="B7:B8"/>
    <mergeCell ref="B16:B17"/>
    <mergeCell ref="M7:M8"/>
    <mergeCell ref="F16:F17"/>
    <mergeCell ref="E16:E17"/>
    <mergeCell ref="H16:H17"/>
    <mergeCell ref="G7:G8"/>
    <mergeCell ref="H7:H8"/>
    <mergeCell ref="I7:I8"/>
    <mergeCell ref="D16:D17"/>
    <mergeCell ref="I16:I17"/>
    <mergeCell ref="M16:M17"/>
    <mergeCell ref="L16:L17"/>
    <mergeCell ref="G16:G17"/>
    <mergeCell ref="O7:O8"/>
    <mergeCell ref="P7:P8"/>
    <mergeCell ref="Q7:Q8"/>
    <mergeCell ref="B44:B45"/>
    <mergeCell ref="H44:H45"/>
    <mergeCell ref="I44:I45"/>
    <mergeCell ref="J44:J45"/>
    <mergeCell ref="K44:K45"/>
    <mergeCell ref="L44:L45"/>
    <mergeCell ref="N44:N45"/>
    <mergeCell ref="P44:P45"/>
    <mergeCell ref="Q44:Q45"/>
    <mergeCell ref="D44:D45"/>
    <mergeCell ref="E44:E45"/>
    <mergeCell ref="F44:F45"/>
    <mergeCell ref="G44:G45"/>
    <mergeCell ref="M44:M45"/>
    <mergeCell ref="O44:O45"/>
    <mergeCell ref="E23:E24"/>
    <mergeCell ref="M46:M48"/>
    <mergeCell ref="N46:N48"/>
    <mergeCell ref="O46:O48"/>
    <mergeCell ref="P46:P48"/>
    <mergeCell ref="O38:O39"/>
    <mergeCell ref="F23:F24"/>
    <mergeCell ref="G23:G24"/>
    <mergeCell ref="F25:F26"/>
    <mergeCell ref="G25:G26"/>
    <mergeCell ref="I41:I42"/>
    <mergeCell ref="J41:J42"/>
    <mergeCell ref="K41:K42"/>
    <mergeCell ref="L41:L42"/>
    <mergeCell ref="N41:N42"/>
    <mergeCell ref="P29:P30"/>
    <mergeCell ref="J23:J24"/>
    <mergeCell ref="K23:K24"/>
    <mergeCell ref="L23:L24"/>
    <mergeCell ref="H41:H42"/>
    <mergeCell ref="B46:B48"/>
    <mergeCell ref="D46:D48"/>
    <mergeCell ref="E46:E48"/>
    <mergeCell ref="F46:F48"/>
    <mergeCell ref="G46:G48"/>
    <mergeCell ref="H46:H48"/>
    <mergeCell ref="I46:I48"/>
    <mergeCell ref="J46:J48"/>
    <mergeCell ref="K46:K48"/>
    <mergeCell ref="Q51:Q54"/>
    <mergeCell ref="R51:R54"/>
    <mergeCell ref="S51:S54"/>
    <mergeCell ref="T51:T54"/>
    <mergeCell ref="U51:U54"/>
    <mergeCell ref="V51:V54"/>
    <mergeCell ref="L46:L48"/>
    <mergeCell ref="Q46:Q48"/>
    <mergeCell ref="R46:R48"/>
    <mergeCell ref="S46:S48"/>
    <mergeCell ref="T46:T48"/>
    <mergeCell ref="B51:B54"/>
    <mergeCell ref="D51:D54"/>
    <mergeCell ref="E51:E54"/>
    <mergeCell ref="F51:F54"/>
    <mergeCell ref="G51:G54"/>
    <mergeCell ref="H51:H54"/>
    <mergeCell ref="I51:I54"/>
    <mergeCell ref="J51:J54"/>
    <mergeCell ref="K51:K54"/>
    <mergeCell ref="B56:B57"/>
    <mergeCell ref="D56:D57"/>
    <mergeCell ref="E56:E57"/>
    <mergeCell ref="F56:F57"/>
    <mergeCell ref="G56:G57"/>
    <mergeCell ref="H56:H57"/>
    <mergeCell ref="I56:I57"/>
    <mergeCell ref="J56:J57"/>
    <mergeCell ref="K56:K57"/>
    <mergeCell ref="L65:L66"/>
    <mergeCell ref="M65:M66"/>
    <mergeCell ref="N65:N66"/>
    <mergeCell ref="O65:O66"/>
    <mergeCell ref="P65:P66"/>
    <mergeCell ref="Q65:Q66"/>
    <mergeCell ref="R65:R66"/>
    <mergeCell ref="S65:S66"/>
    <mergeCell ref="AM51:AM54"/>
    <mergeCell ref="T56:T57"/>
    <mergeCell ref="AM56:AM57"/>
    <mergeCell ref="L56:L57"/>
    <mergeCell ref="M56:M57"/>
    <mergeCell ref="N56:N57"/>
    <mergeCell ref="O56:O57"/>
    <mergeCell ref="P56:P57"/>
    <mergeCell ref="Q56:Q57"/>
    <mergeCell ref="R56:R57"/>
    <mergeCell ref="S56:S57"/>
    <mergeCell ref="L51:L54"/>
    <mergeCell ref="M51:M54"/>
    <mergeCell ref="N51:N54"/>
    <mergeCell ref="O51:O54"/>
    <mergeCell ref="P51:P54"/>
    <mergeCell ref="B65:B66"/>
    <mergeCell ref="D65:D66"/>
    <mergeCell ref="E65:E66"/>
    <mergeCell ref="F65:F66"/>
    <mergeCell ref="G65:G66"/>
    <mergeCell ref="H65:H66"/>
    <mergeCell ref="I65:I66"/>
    <mergeCell ref="J65:J66"/>
    <mergeCell ref="K65:K66"/>
    <mergeCell ref="AO56:AO57"/>
    <mergeCell ref="AP56:AP57"/>
    <mergeCell ref="AQ56:AQ57"/>
    <mergeCell ref="AR56:AR57"/>
    <mergeCell ref="AS56:AS57"/>
    <mergeCell ref="AT56:AT57"/>
    <mergeCell ref="AN56:AN57"/>
    <mergeCell ref="AN51:AN54"/>
    <mergeCell ref="U46:U48"/>
    <mergeCell ref="V46:V48"/>
    <mergeCell ref="AM46:AM48"/>
    <mergeCell ref="AN46:AN48"/>
    <mergeCell ref="T65:T66"/>
    <mergeCell ref="U65:U66"/>
    <mergeCell ref="V65:V66"/>
    <mergeCell ref="AM65:AM66"/>
    <mergeCell ref="AN65:AN66"/>
    <mergeCell ref="U56:U57"/>
    <mergeCell ref="V56:V57"/>
    <mergeCell ref="AN38:AN39"/>
    <mergeCell ref="AN41:AN42"/>
    <mergeCell ref="AN44:AN45"/>
    <mergeCell ref="AM41:AM42"/>
    <mergeCell ref="AM44:AM45"/>
    <mergeCell ref="AT25:AT26"/>
    <mergeCell ref="AO25:AO26"/>
    <mergeCell ref="AP25:AP26"/>
    <mergeCell ref="AQ25:AQ26"/>
    <mergeCell ref="AR25:AR26"/>
    <mergeCell ref="AS25:AS26"/>
    <mergeCell ref="AO16:AO17"/>
    <mergeCell ref="AP16:AP17"/>
    <mergeCell ref="AN23:AN24"/>
    <mergeCell ref="AQ16:AQ17"/>
    <mergeCell ref="AR16:AR17"/>
    <mergeCell ref="AS16:AS17"/>
    <mergeCell ref="AT16:AT17"/>
    <mergeCell ref="AN16:AN17"/>
    <mergeCell ref="AN25:AN26"/>
  </mergeCells>
  <phoneticPr fontId="16" type="noConversion"/>
  <conditionalFormatting sqref="O41">
    <cfRule type="cellIs" dxfId="106" priority="59" operator="equal">
      <formula>"Media"</formula>
    </cfRule>
    <cfRule type="cellIs" dxfId="105" priority="60" operator="equal">
      <formula>"Baja"</formula>
    </cfRule>
    <cfRule type="cellIs" dxfId="104" priority="58" operator="equal">
      <formula>"Alta"</formula>
    </cfRule>
    <cfRule type="cellIs" dxfId="103" priority="57" operator="equal">
      <formula>"Muy Alta"</formula>
    </cfRule>
    <cfRule type="cellIs" dxfId="102" priority="61" operator="equal">
      <formula>"Muy Baja"</formula>
    </cfRule>
  </conditionalFormatting>
  <conditionalFormatting sqref="P9 P11 P13 P15 P18:P25 P27:P29 P31:P38 P40:P41 P43:P44 P46 P49:P51 P55:P56 P58:P65">
    <cfRule type="containsText" dxfId="101" priority="223" operator="containsText" text="Muy baja">
      <formula>NOT(ISERROR(SEARCH("Muy baja",P9)))</formula>
    </cfRule>
    <cfRule type="containsText" dxfId="100" priority="225" operator="containsText" text="Media">
      <formula>NOT(ISERROR(SEARCH("Media",P9)))</formula>
    </cfRule>
    <cfRule type="containsText" dxfId="99" priority="224" operator="containsText" text="Baja">
      <formula>NOT(ISERROR(SEARCH("Baja",P9)))</formula>
    </cfRule>
    <cfRule type="containsText" dxfId="98" priority="222" operator="containsText" text="Muy Alta">
      <formula>NOT(ISERROR(SEARCH("Muy Alta",P9)))</formula>
    </cfRule>
    <cfRule type="containsText" dxfId="97" priority="226" operator="containsText" text="Alta">
      <formula>NOT(ISERROR(SEARCH("Alta",P9)))</formula>
    </cfRule>
  </conditionalFormatting>
  <conditionalFormatting sqref="S9 S11 S13 S15:S16 S18:S25 S27:S29 S31:S38 S40:S41 S43:S44 S46 S49:S51 S55:S56 S58:S65">
    <cfRule type="containsText" dxfId="96" priority="238" operator="containsText" text="MAYOR">
      <formula>NOT(ISERROR(SEARCH("MAYOR",S9)))</formula>
    </cfRule>
    <cfRule type="containsText" dxfId="95" priority="237" operator="containsText" text="MODERADO">
      <formula>NOT(ISERROR(SEARCH("MODERADO",S9)))</formula>
    </cfRule>
    <cfRule type="containsText" dxfId="94" priority="236" operator="containsText" text="CATASTRÓFICO">
      <formula>NOT(ISERROR(SEARCH("CATASTRÓFICO",S9)))</formula>
    </cfRule>
  </conditionalFormatting>
  <conditionalFormatting sqref="T9 T11 T13 T15:T16 T18:T25 T27:T29 T31:T38 T40:T41 T43:T44 T46 T49:T51 T55:T56 T58:T65">
    <cfRule type="containsText" dxfId="93" priority="221" operator="containsText" text="Mayor">
      <formula>NOT(ISERROR(SEARCH("Mayor",T9)))</formula>
    </cfRule>
    <cfRule type="containsText" dxfId="92" priority="220" operator="containsText" text="Moderado">
      <formula>NOT(ISERROR(SEARCH("Moderado",T9)))</formula>
    </cfRule>
    <cfRule type="containsText" dxfId="91" priority="219" operator="containsText" text="Menor">
      <formula>NOT(ISERROR(SEARCH("Menor",T9)))</formula>
    </cfRule>
    <cfRule type="containsText" dxfId="90" priority="218" operator="containsText" text="Leve">
      <formula>NOT(ISERROR(SEARCH("Leve",T9)))</formula>
    </cfRule>
    <cfRule type="containsText" dxfId="89" priority="217" operator="containsText" text="Catastrófico">
      <formula>NOT(ISERROR(SEARCH("Catastrófico",T9)))</formula>
    </cfRule>
  </conditionalFormatting>
  <conditionalFormatting sqref="V7:V8">
    <cfRule type="containsText" dxfId="88" priority="234" operator="containsText" text="Bajo">
      <formula>NOT(ISERROR(SEARCH("Bajo",V7)))</formula>
    </cfRule>
    <cfRule type="containsText" dxfId="87" priority="233" operator="containsText" text="Medio">
      <formula>NOT(ISERROR(SEARCH("Medio",V7)))</formula>
    </cfRule>
  </conditionalFormatting>
  <conditionalFormatting sqref="V7:V9 V11 V13 V15:V16">
    <cfRule type="containsText" dxfId="86" priority="159" operator="containsText" text="Extremo">
      <formula>NOT(ISERROR(SEARCH("Extremo",V7)))</formula>
    </cfRule>
    <cfRule type="containsText" dxfId="85" priority="160" operator="containsText" text="Alto">
      <formula>NOT(ISERROR(SEARCH("Alto",V7)))</formula>
    </cfRule>
  </conditionalFormatting>
  <conditionalFormatting sqref="V9 V11 V13 V15:V16">
    <cfRule type="containsText" dxfId="84" priority="162" operator="containsText" text="Bajo">
      <formula>NOT(ISERROR(SEARCH("Bajo",V9)))</formula>
    </cfRule>
    <cfRule type="containsText" dxfId="83" priority="161" operator="containsText" text="Moderado">
      <formula>NOT(ISERROR(SEARCH("Moderado",V9)))</formula>
    </cfRule>
  </conditionalFormatting>
  <conditionalFormatting sqref="V18:V25 AM23 AL23:AL24 AM25 AL27:AM28 V27:V29 AM29 AL29:AL31 AM31 V31:V38 AL32:AM37 AM38 AL40:AM40 V40:V41 AM41 V43:V44 AL43:AM44 AL45 V46 AL46:AM46 AL47:AL48 V49:V51 AL49:AM51 AL52:AL54 V55:V56 AL55:AM56 AL57 V58:V65 AL58:AM65 AL66">
    <cfRule type="containsText" dxfId="82" priority="132" operator="containsText" text="Moderado">
      <formula>NOT(ISERROR(SEARCH("Moderado",V18)))</formula>
    </cfRule>
    <cfRule type="containsText" dxfId="81" priority="131" operator="containsText" text="Alto">
      <formula>NOT(ISERROR(SEARCH("Alto",V18)))</formula>
    </cfRule>
    <cfRule type="containsText" dxfId="80" priority="133" operator="containsText" text="Bajo">
      <formula>NOT(ISERROR(SEARCH("Bajo",V18)))</formula>
    </cfRule>
  </conditionalFormatting>
  <conditionalFormatting sqref="W51:X51">
    <cfRule type="cellIs" dxfId="79" priority="40" operator="equal">
      <formula>"Bajo"</formula>
    </cfRule>
    <cfRule type="cellIs" dxfId="78" priority="39" operator="equal">
      <formula>"Moderado"</formula>
    </cfRule>
    <cfRule type="cellIs" dxfId="77" priority="37" operator="equal">
      <formula>"Extremo"</formula>
    </cfRule>
    <cfRule type="cellIs" dxfId="76" priority="38" operator="equal">
      <formula>"Alto"</formula>
    </cfRule>
  </conditionalFormatting>
  <conditionalFormatting sqref="W54:X54">
    <cfRule type="cellIs" dxfId="75" priority="35" operator="equal">
      <formula>"Moderado"</formula>
    </cfRule>
    <cfRule type="cellIs" dxfId="74" priority="34" operator="equal">
      <formula>"Alto"</formula>
    </cfRule>
    <cfRule type="cellIs" dxfId="73" priority="36" operator="equal">
      <formula>"Bajo"</formula>
    </cfRule>
    <cfRule type="cellIs" dxfId="72" priority="33" operator="equal">
      <formula>"Extremo"</formula>
    </cfRule>
  </conditionalFormatting>
  <conditionalFormatting sqref="X31">
    <cfRule type="cellIs" dxfId="71" priority="6" operator="equal">
      <formula>"Alto"</formula>
    </cfRule>
    <cfRule type="cellIs" dxfId="70" priority="8" operator="equal">
      <formula>"Bajo"</formula>
    </cfRule>
    <cfRule type="cellIs" dxfId="69" priority="7" operator="equal">
      <formula>"Moderado"</formula>
    </cfRule>
    <cfRule type="cellIs" dxfId="68" priority="5" operator="equal">
      <formula>"Extremo"</formula>
    </cfRule>
  </conditionalFormatting>
  <conditionalFormatting sqref="X36:X37">
    <cfRule type="cellIs" dxfId="67" priority="69" operator="equal">
      <formula>"Bajo"</formula>
    </cfRule>
    <cfRule type="cellIs" dxfId="66" priority="68" operator="equal">
      <formula>"Moderado"</formula>
    </cfRule>
    <cfRule type="cellIs" dxfId="65" priority="66" operator="equal">
      <formula>"Extremo"</formula>
    </cfRule>
    <cfRule type="cellIs" dxfId="64" priority="67" operator="equal">
      <formula>"Alto"</formula>
    </cfRule>
  </conditionalFormatting>
  <conditionalFormatting sqref="X55:X56">
    <cfRule type="cellIs" dxfId="63" priority="16" operator="equal">
      <formula>"Bajo"</formula>
    </cfRule>
    <cfRule type="cellIs" dxfId="62" priority="15" operator="equal">
      <formula>"Moderado"</formula>
    </cfRule>
    <cfRule type="cellIs" dxfId="61" priority="14" operator="equal">
      <formula>"Alto"</formula>
    </cfRule>
    <cfRule type="cellIs" dxfId="60" priority="13" operator="equal">
      <formula>"Extremo"</formula>
    </cfRule>
  </conditionalFormatting>
  <conditionalFormatting sqref="AF31">
    <cfRule type="cellIs" dxfId="59" priority="2" operator="equal">
      <formula>"Alto"</formula>
    </cfRule>
    <cfRule type="cellIs" dxfId="58" priority="3" operator="equal">
      <formula>"Moderado"</formula>
    </cfRule>
    <cfRule type="cellIs" dxfId="57" priority="4" operator="equal">
      <formula>"Bajo"</formula>
    </cfRule>
    <cfRule type="cellIs" dxfId="56" priority="1" operator="equal">
      <formula>"Extremo"</formula>
    </cfRule>
  </conditionalFormatting>
  <conditionalFormatting sqref="AF36:AF37">
    <cfRule type="cellIs" dxfId="55" priority="62" operator="equal">
      <formula>"Extremo"</formula>
    </cfRule>
    <cfRule type="cellIs" dxfId="54" priority="63" operator="equal">
      <formula>"Alto"</formula>
    </cfRule>
    <cfRule type="cellIs" dxfId="53" priority="65" operator="equal">
      <formula>"Bajo"</formula>
    </cfRule>
    <cfRule type="cellIs" dxfId="52" priority="64" operator="equal">
      <formula>"Moderado"</formula>
    </cfRule>
  </conditionalFormatting>
  <conditionalFormatting sqref="AF51">
    <cfRule type="cellIs" dxfId="51" priority="32" operator="equal">
      <formula>"Bajo"</formula>
    </cfRule>
    <cfRule type="cellIs" dxfId="50" priority="31" operator="equal">
      <formula>"Moderado"</formula>
    </cfRule>
    <cfRule type="cellIs" dxfId="49" priority="30" operator="equal">
      <formula>"Alto"</formula>
    </cfRule>
    <cfRule type="cellIs" dxfId="48" priority="29" operator="equal">
      <formula>"Extremo"</formula>
    </cfRule>
  </conditionalFormatting>
  <conditionalFormatting sqref="AF54:AF56">
    <cfRule type="cellIs" dxfId="47" priority="11" operator="equal">
      <formula>"Moderado"</formula>
    </cfRule>
    <cfRule type="cellIs" dxfId="46" priority="10" operator="equal">
      <formula>"Alto"</formula>
    </cfRule>
    <cfRule type="cellIs" dxfId="45" priority="9" operator="equal">
      <formula>"Extremo"</formula>
    </cfRule>
    <cfRule type="cellIs" dxfId="44" priority="12" operator="equal">
      <formula>"Bajo"</formula>
    </cfRule>
  </conditionalFormatting>
  <conditionalFormatting sqref="AH9:AH66 P16">
    <cfRule type="cellIs" dxfId="43" priority="2263" operator="equal">
      <formula>"Muy Baja"</formula>
    </cfRule>
    <cfRule type="cellIs" dxfId="42" priority="2259" operator="equal">
      <formula>"Muy Alta"</formula>
    </cfRule>
    <cfRule type="cellIs" dxfId="41" priority="2260" operator="equal">
      <formula>"Alta"</formula>
    </cfRule>
    <cfRule type="cellIs" dxfId="40" priority="2261" operator="equal">
      <formula>"Media"</formula>
    </cfRule>
    <cfRule type="cellIs" dxfId="39" priority="2262" operator="equal">
      <formula>"Baja"</formula>
    </cfRule>
  </conditionalFormatting>
  <conditionalFormatting sqref="AJ9:AJ66">
    <cfRule type="cellIs" dxfId="38" priority="175" operator="equal">
      <formula>"Moderado"</formula>
    </cfRule>
    <cfRule type="cellIs" dxfId="37" priority="171" operator="equal">
      <formula>"Catastrófico"</formula>
    </cfRule>
    <cfRule type="cellIs" dxfId="36" priority="172" operator="equal">
      <formula>"Mayor"</formula>
    </cfRule>
    <cfRule type="cellIs" dxfId="35" priority="173" operator="equal">
      <formula>"Menor"</formula>
    </cfRule>
    <cfRule type="cellIs" dxfId="34" priority="174" operator="equal">
      <formula>"Leve"</formula>
    </cfRule>
  </conditionalFormatting>
  <conditionalFormatting sqref="AL38:AL39">
    <cfRule type="containsText" dxfId="33" priority="47" operator="containsText" text="Moderado">
      <formula>NOT(ISERROR(SEARCH("Moderado",AL38)))</formula>
    </cfRule>
    <cfRule type="containsText" dxfId="32" priority="48" operator="containsText" text="Bajo">
      <formula>NOT(ISERROR(SEARCH("Bajo",AL38)))</formula>
    </cfRule>
    <cfRule type="containsText" dxfId="31" priority="46" operator="containsText" text="Alto">
      <formula>NOT(ISERROR(SEARCH("Alto",AL38)))</formula>
    </cfRule>
    <cfRule type="containsText" dxfId="30" priority="45" operator="containsText" text="Extremo">
      <formula>NOT(ISERROR(SEARCH("Extremo",AL38)))</formula>
    </cfRule>
  </conditionalFormatting>
  <conditionalFormatting sqref="AL41:AL42">
    <cfRule type="containsText" dxfId="29" priority="44" operator="containsText" text="Bajo">
      <formula>NOT(ISERROR(SEARCH("Bajo",AL41)))</formula>
    </cfRule>
    <cfRule type="containsText" dxfId="28" priority="43" operator="containsText" text="Moderado">
      <formula>NOT(ISERROR(SEARCH("Moderado",AL41)))</formula>
    </cfRule>
    <cfRule type="containsText" dxfId="27" priority="42" operator="containsText" text="Alto">
      <formula>NOT(ISERROR(SEARCH("Alto",AL41)))</formula>
    </cfRule>
    <cfRule type="containsText" dxfId="26" priority="41" operator="containsText" text="Extremo">
      <formula>NOT(ISERROR(SEARCH("Extremo",AL41)))</formula>
    </cfRule>
  </conditionalFormatting>
  <conditionalFormatting sqref="AL7:AM7">
    <cfRule type="containsText" dxfId="25" priority="235" operator="containsText" text="Alto">
      <formula>NOT(ISERROR(SEARCH("Alto",AL7)))</formula>
    </cfRule>
  </conditionalFormatting>
  <conditionalFormatting sqref="AL9:AM9 AL10 AL11:AM11 AL12 AL13:AM13 AL14">
    <cfRule type="containsText" dxfId="24" priority="126" operator="containsText" text="Extremo">
      <formula>NOT(ISERROR(SEARCH("Extremo",AL9)))</formula>
    </cfRule>
    <cfRule type="containsText" dxfId="23" priority="127" operator="containsText" text="Alto">
      <formula>NOT(ISERROR(SEARCH("Alto",AL9)))</formula>
    </cfRule>
    <cfRule type="containsText" dxfId="22" priority="128" operator="containsText" text="Moderado">
      <formula>NOT(ISERROR(SEARCH("Moderado",AL9)))</formula>
    </cfRule>
    <cfRule type="containsText" dxfId="21" priority="129" operator="containsText" text="Bajo">
      <formula>NOT(ISERROR(SEARCH("Bajo",AL9)))</formula>
    </cfRule>
  </conditionalFormatting>
  <conditionalFormatting sqref="AL15:AM24 AL25:AL26">
    <cfRule type="containsText" dxfId="20" priority="78" operator="containsText" text="Extremo">
      <formula>NOT(ISERROR(SEARCH("Extremo",AL15)))</formula>
    </cfRule>
    <cfRule type="containsText" dxfId="19" priority="79" operator="containsText" text="Alto">
      <formula>NOT(ISERROR(SEARCH("Alto",AL15)))</formula>
    </cfRule>
    <cfRule type="containsText" dxfId="18" priority="80" operator="containsText" text="Moderado">
      <formula>NOT(ISERROR(SEARCH("Moderado",AL15)))</formula>
    </cfRule>
    <cfRule type="containsText" dxfId="17" priority="81" operator="containsText" text="Bajo">
      <formula>NOT(ISERROR(SEARCH("Bajo",AL15)))</formula>
    </cfRule>
  </conditionalFormatting>
  <conditionalFormatting sqref="AM23 AL23:AL24 V18:V25 AM25 AL27:AM28 V27:V29 AM29 AL29:AL31 AM31 V31:V38 AL32:AM37 AM38 AL40:AM40 V40:V41 AM41 V43:V44 AL43:AM44 AL45 V46 AL46:AM46 AL47:AL48 V49:V51 AL49:AM51 AL52:AL54 V55:V56 AL55:AM56 AL57 V58:V65 AL58:AM65 AL66">
    <cfRule type="containsText" dxfId="16" priority="130" operator="containsText" text="Extremo">
      <formula>NOT(ISERROR(SEARCH("Extremo",V18)))</formula>
    </cfRule>
  </conditionalFormatting>
  <dataValidations count="3">
    <dataValidation type="custom" allowBlank="1" showInputMessage="1" showErrorMessage="1" error="Recuerde que las acciones se generan bajo la medida de mitigar el riesgo" sqref="AS16 AO16:AP16 AQ65:AQ66 AO20:AO21 AP19:AR21 AQ27 AQ36:AQ37 AO37:AS44 AR45 AO46:AS56 AO58:AS58 AQ59:AR59 AO60:AS63 AQ64:AR64 AQ15:AR15 AO31:AS35" xr:uid="{DD4EEE76-F800-4E99-83F3-E831B82436F3}"/>
    <dataValidation allowBlank="1" showInputMessage="1" showErrorMessage="1" error="Recuerde que las acciones se generan bajo la medida de mitigar el riesgo" sqref="AQ18:AR18 AP33:AR33" xr:uid="{7C3612DB-94C9-4A3D-8CD4-7C1611735C76}"/>
    <dataValidation type="list" allowBlank="1" showInputMessage="1" showErrorMessage="1" sqref="AT31 AT56 AT59 AT64 N50" xr:uid="{BB5AE30F-0E27-4787-AEE7-5E31855D0324}"/>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7">
        <x14:dataValidation type="list" allowBlank="1" showInputMessage="1" showErrorMessage="1" xr:uid="{00000000-0002-0000-0200-000008000000}">
          <x14:formula1>
            <xm:f>'Opciones Tratamiento'!$E$2:$E$4</xm:f>
          </x14:formula1>
          <xm:sqref>N16</xm:sqref>
        </x14:dataValidation>
        <x14:dataValidation type="list" allowBlank="1" showInputMessage="1" showErrorMessage="1" xr:uid="{CC6CD693-4FE7-46EF-9A01-D6FFABC18C12}">
          <x14:formula1>
            <xm:f>Datos!$D$9:$D$12</xm:f>
          </x14:formula1>
          <xm:sqref>H15:H16 H58:H65 H27:H29 H40:H41 H43:H44 H46 H49:H51 H55:H56 H9 H11 H13 H18:H25 H31:H38</xm:sqref>
        </x14:dataValidation>
        <x14:dataValidation type="list" allowBlank="1" showInputMessage="1" showErrorMessage="1" xr:uid="{AB89E210-01D7-4C15-9B05-253093A8AB83}">
          <x14:formula1>
            <xm:f>Datos!$E$5:$E$11</xm:f>
          </x14:formula1>
          <xm:sqref>I15:I16 I58:I65 I27:I29 I40:I41 I43:I44 I46 I49:I51 I55:I56 I9 I11 I13 I18:I25 I31:I38</xm:sqref>
        </x14:dataValidation>
        <x14:dataValidation type="list" allowBlank="1" showInputMessage="1" showErrorMessage="1" xr:uid="{409BB88C-86A4-4EEE-96AC-5993BC19E166}">
          <x14:formula1>
            <xm:f>Datos!$F$5:$F$14</xm:f>
          </x14:formula1>
          <xm:sqref>J15:J16 J58:J65 J27:J29 J40:J41 J43:J44 J46 J49:J51 J55:J56 J9 J11 J13 J18:J25 J31:J38</xm:sqref>
        </x14:dataValidation>
        <x14:dataValidation type="list" allowBlank="1" showInputMessage="1" showErrorMessage="1" xr:uid="{5CD16EB2-032C-4E39-BC61-6DA231DCD3FB}">
          <x14:formula1>
            <xm:f>Datos!$G$5:$G$8</xm:f>
          </x14:formula1>
          <xm:sqref>K15:K16 K58:K65 K27:K29 K40:K41 K43:K44 K46 K49:K51 K55:K56 K9 K11 K13 K18:K25 K31:K38</xm:sqref>
        </x14:dataValidation>
        <x14:dataValidation type="list" allowBlank="1" showInputMessage="1" showErrorMessage="1" xr:uid="{B1B4B916-4F2A-4479-9BBF-159D3C665885}">
          <x14:formula1>
            <xm:f>Datos!$H$5:$H$11</xm:f>
          </x14:formula1>
          <xm:sqref>L58:L65 L27:L29 L40:L41 L43:L44 L46 L49:L51 L55:L56 L9 L11 L13 L15:L25 L31:L38</xm:sqref>
        </x14:dataValidation>
        <x14:dataValidation type="list" allowBlank="1" showInputMessage="1" showErrorMessage="1" xr:uid="{2BB4A9DD-9E54-4A41-BCE4-DF1C259232FD}">
          <x14:formula1>
            <xm:f>Datos!$Q$5:$Q$6</xm:f>
          </x14:formula1>
          <xm:sqref>AT46:AT55 AT58 AT60:AT63 AT18:AT24 AT27:AT30 AT15:AT16 AT32:AT44</xm:sqref>
        </x14:dataValidation>
        <x14:dataValidation type="list" allowBlank="1" showInputMessage="1" showErrorMessage="1" xr:uid="{AAC439EC-4E92-4C77-AAC7-46323E16DE52}">
          <x14:formula1>
            <xm:f>Datos!$P$5:$P$7</xm:f>
          </x14:formula1>
          <xm:sqref>AN9 AN27:AN29 AN49:AN51 AN55:AN56 AN58:AN65 AN46 AN40:AN41 AN43:AN44 AN18:AN23 AN25 AN15:AN16 AN11 AN13 AN31:AN38</xm:sqref>
        </x14:dataValidation>
        <x14:dataValidation type="list" allowBlank="1" showInputMessage="1" showErrorMessage="1" xr:uid="{24B572D2-9190-4C0C-B769-B0DCB04AE887}">
          <x14:formula1>
            <xm:f>Datos!$J$5:$J$10</xm:f>
          </x14:formula1>
          <xm:sqref>N15 N27 N25 N18:N20 N9 N11 N13</xm:sqref>
        </x14:dataValidation>
        <x14:dataValidation type="list" allowBlank="1" showInputMessage="1" showErrorMessage="1" xr:uid="{B94400CB-3A7A-4523-8B14-131AFA9043E6}">
          <x14:formula1>
            <xm:f>Datos!$J$5:$J$11</xm:f>
          </x14:formula1>
          <xm:sqref>N28:N29 N21:N24 N40:N41 N43:N44 N51 N55:N56 N58:N65 N46:N49 N31:N38</xm:sqref>
        </x14:dataValidation>
        <x14:dataValidation type="list" allowBlank="1" showInputMessage="1" showErrorMessage="1" xr:uid="{F0C39D80-B4F6-4BEE-90F5-E94FE1F0646E}">
          <x14:formula1>
            <xm:f>Datos!$C$5:$C$52</xm:f>
          </x14:formula1>
          <xm:sqref>C29:C30 C9:C14 C25:C26 C32:C66</xm:sqref>
        </x14:dataValidation>
        <x14:dataValidation type="list" allowBlank="1" showInputMessage="1" showErrorMessage="1" xr:uid="{94CACEDD-9E44-4325-8834-ACA94ABAB290}">
          <x14:formula1>
            <xm:f>Datos!$B$5:$B$52</xm:f>
          </x14:formula1>
          <xm:sqref>B49:B51 B55:B56 B46 B43:B44 B40:B41 C31 C27:C28 B9 B11 B13 B15:B16 C15:C24 B27:B29 B58:B65 B18:B25 B31:B38</xm:sqref>
        </x14:dataValidation>
        <x14:dataValidation type="list" allowBlank="1" showInputMessage="1" showErrorMessage="1" xr:uid="{F17C1CB2-E3C1-40F7-BF7A-F9129644D0F5}">
          <x14:formula1>
            <xm:f>Datos!$K$5:$K$7</xm:f>
          </x14:formula1>
          <xm:sqref>Z9:Z66</xm:sqref>
        </x14:dataValidation>
        <x14:dataValidation type="list" allowBlank="1" showInputMessage="1" showErrorMessage="1" xr:uid="{BDD07D75-F237-41D4-9828-CCE93B9EAE4D}">
          <x14:formula1>
            <xm:f>Datos!$L$5:$L$6</xm:f>
          </x14:formula1>
          <xm:sqref>AA9:AA66</xm:sqref>
        </x14:dataValidation>
        <x14:dataValidation type="list" allowBlank="1" showInputMessage="1" showErrorMessage="1" xr:uid="{5205FCFF-8EF4-42E8-BCE6-9E8AB8B4AD7F}">
          <x14:formula1>
            <xm:f>Datos!$M$5:$M$6</xm:f>
          </x14:formula1>
          <xm:sqref>AC9:AC66</xm:sqref>
        </x14:dataValidation>
        <x14:dataValidation type="list" allowBlank="1" showInputMessage="1" showErrorMessage="1" xr:uid="{D18E49C8-45F4-4DE2-BF1A-3E282DC08736}">
          <x14:formula1>
            <xm:f>Datos!$N$5:$N$6</xm:f>
          </x14:formula1>
          <xm:sqref>AD9:AD66</xm:sqref>
        </x14:dataValidation>
        <x14:dataValidation type="list" allowBlank="1" showInputMessage="1" showErrorMessage="1" xr:uid="{5E29B16E-4D53-463D-A99F-D830B15127CB}">
          <x14:formula1>
            <xm:f>Datos!$O$5:$O$6</xm:f>
          </x14:formula1>
          <xm:sqref>AE9:AE66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6D2FEB-5C21-4B8A-9161-9C3E338B0A93}">
  <dimension ref="A3:B29"/>
  <sheetViews>
    <sheetView workbookViewId="0">
      <selection activeCell="A4" sqref="A4:B28"/>
    </sheetView>
  </sheetViews>
  <sheetFormatPr baseColWidth="10" defaultColWidth="11.42578125" defaultRowHeight="15" x14ac:dyDescent="0.25"/>
  <cols>
    <col min="1" max="1" width="61.28515625" bestFit="1" customWidth="1"/>
    <col min="2" max="2" width="30.7109375" bestFit="1" customWidth="1"/>
    <col min="3" max="3" width="7.140625" bestFit="1" customWidth="1"/>
    <col min="4" max="4" width="9.28515625" bestFit="1" customWidth="1"/>
    <col min="5" max="5" width="8.42578125" bestFit="1" customWidth="1"/>
    <col min="6" max="6" width="12.5703125" bestFit="1" customWidth="1"/>
    <col min="7" max="7" width="17.42578125" bestFit="1" customWidth="1"/>
    <col min="8" max="8" width="22.42578125" bestFit="1" customWidth="1"/>
    <col min="9" max="9" width="35.140625" bestFit="1" customWidth="1"/>
    <col min="10" max="10" width="36" bestFit="1" customWidth="1"/>
    <col min="11" max="11" width="26" bestFit="1" customWidth="1"/>
    <col min="12" max="12" width="26.7109375" bestFit="1" customWidth="1"/>
    <col min="13" max="13" width="19.140625" bestFit="1" customWidth="1"/>
    <col min="14" max="15" width="20" bestFit="1" customWidth="1"/>
    <col min="16" max="16" width="17.7109375" bestFit="1" customWidth="1"/>
    <col min="17" max="17" width="15.5703125" bestFit="1" customWidth="1"/>
    <col min="18" max="18" width="22.7109375" bestFit="1" customWidth="1"/>
    <col min="19" max="19" width="17.7109375" bestFit="1" customWidth="1"/>
    <col min="20" max="20" width="32.28515625" bestFit="1" customWidth="1"/>
    <col min="21" max="22" width="18.7109375" bestFit="1" customWidth="1"/>
    <col min="23" max="23" width="5.7109375" bestFit="1" customWidth="1"/>
    <col min="24" max="24" width="43.28515625" bestFit="1" customWidth="1"/>
    <col min="25" max="25" width="8.85546875" bestFit="1" customWidth="1"/>
    <col min="26" max="26" width="9.28515625" bestFit="1" customWidth="1"/>
    <col min="27" max="27" width="12.5703125" bestFit="1" customWidth="1"/>
    <col min="28" max="28" width="14.140625" bestFit="1" customWidth="1"/>
    <col min="29" max="29" width="25" bestFit="1" customWidth="1"/>
    <col min="30" max="30" width="7.42578125" bestFit="1" customWidth="1"/>
    <col min="31" max="31" width="17.42578125" bestFit="1" customWidth="1"/>
    <col min="32" max="32" width="22.42578125" bestFit="1" customWidth="1"/>
    <col min="33" max="33" width="43.28515625" bestFit="1" customWidth="1"/>
    <col min="34" max="34" width="9.28515625" bestFit="1" customWidth="1"/>
    <col min="35" max="35" width="13.28515625" bestFit="1" customWidth="1"/>
    <col min="36" max="36" width="12.5703125" bestFit="1" customWidth="1"/>
  </cols>
  <sheetData>
    <row r="3" spans="1:2" x14ac:dyDescent="0.25">
      <c r="A3" s="56" t="s">
        <v>458</v>
      </c>
      <c r="B3" t="s">
        <v>459</v>
      </c>
    </row>
    <row r="4" spans="1:2" x14ac:dyDescent="0.25">
      <c r="A4" s="57" t="s">
        <v>460</v>
      </c>
      <c r="B4">
        <v>2</v>
      </c>
    </row>
    <row r="5" spans="1:2" x14ac:dyDescent="0.25">
      <c r="A5" s="57" t="s">
        <v>423</v>
      </c>
      <c r="B5">
        <v>3</v>
      </c>
    </row>
    <row r="6" spans="1:2" x14ac:dyDescent="0.25">
      <c r="A6" s="57" t="s">
        <v>461</v>
      </c>
      <c r="B6">
        <v>1</v>
      </c>
    </row>
    <row r="7" spans="1:2" x14ac:dyDescent="0.25">
      <c r="A7" s="57" t="s">
        <v>86</v>
      </c>
      <c r="B7">
        <v>1</v>
      </c>
    </row>
    <row r="8" spans="1:2" x14ac:dyDescent="0.25">
      <c r="A8" s="57" t="s">
        <v>413</v>
      </c>
      <c r="B8">
        <v>1</v>
      </c>
    </row>
    <row r="9" spans="1:2" x14ac:dyDescent="0.25">
      <c r="A9" s="57" t="s">
        <v>462</v>
      </c>
      <c r="B9">
        <v>1</v>
      </c>
    </row>
    <row r="10" spans="1:2" x14ac:dyDescent="0.25">
      <c r="A10" s="57" t="s">
        <v>315</v>
      </c>
      <c r="B10">
        <v>4</v>
      </c>
    </row>
    <row r="11" spans="1:2" x14ac:dyDescent="0.25">
      <c r="A11" s="57" t="s">
        <v>463</v>
      </c>
      <c r="B11">
        <v>1</v>
      </c>
    </row>
    <row r="12" spans="1:2" x14ac:dyDescent="0.25">
      <c r="A12" s="57" t="s">
        <v>464</v>
      </c>
      <c r="B12">
        <v>1</v>
      </c>
    </row>
    <row r="13" spans="1:2" x14ac:dyDescent="0.25">
      <c r="A13" s="57" t="s">
        <v>465</v>
      </c>
      <c r="B13">
        <v>2</v>
      </c>
    </row>
    <row r="14" spans="1:2" x14ac:dyDescent="0.25">
      <c r="A14" s="57" t="s">
        <v>466</v>
      </c>
      <c r="B14">
        <v>2</v>
      </c>
    </row>
    <row r="15" spans="1:2" x14ac:dyDescent="0.25">
      <c r="A15" s="57" t="s">
        <v>343</v>
      </c>
      <c r="B15">
        <v>1</v>
      </c>
    </row>
    <row r="16" spans="1:2" x14ac:dyDescent="0.25">
      <c r="A16" s="57" t="s">
        <v>467</v>
      </c>
      <c r="B16">
        <v>2</v>
      </c>
    </row>
    <row r="17" spans="1:2" x14ac:dyDescent="0.25">
      <c r="A17" s="57" t="s">
        <v>468</v>
      </c>
      <c r="B17">
        <v>1</v>
      </c>
    </row>
    <row r="18" spans="1:2" x14ac:dyDescent="0.25">
      <c r="A18" s="57" t="s">
        <v>469</v>
      </c>
      <c r="B18">
        <v>1</v>
      </c>
    </row>
    <row r="19" spans="1:2" x14ac:dyDescent="0.25">
      <c r="A19" s="57" t="s">
        <v>470</v>
      </c>
      <c r="B19">
        <v>1</v>
      </c>
    </row>
    <row r="20" spans="1:2" x14ac:dyDescent="0.25">
      <c r="A20" s="57" t="s">
        <v>471</v>
      </c>
      <c r="B20">
        <v>1</v>
      </c>
    </row>
    <row r="21" spans="1:2" x14ac:dyDescent="0.25">
      <c r="A21" s="57" t="s">
        <v>472</v>
      </c>
      <c r="B21">
        <v>1</v>
      </c>
    </row>
    <row r="22" spans="1:2" x14ac:dyDescent="0.25">
      <c r="A22" s="57" t="s">
        <v>473</v>
      </c>
      <c r="B22">
        <v>1</v>
      </c>
    </row>
    <row r="23" spans="1:2" x14ac:dyDescent="0.25">
      <c r="A23" s="57" t="s">
        <v>474</v>
      </c>
      <c r="B23">
        <v>1</v>
      </c>
    </row>
    <row r="24" spans="1:2" x14ac:dyDescent="0.25">
      <c r="A24" s="57" t="s">
        <v>475</v>
      </c>
      <c r="B24">
        <v>1</v>
      </c>
    </row>
    <row r="25" spans="1:2" x14ac:dyDescent="0.25">
      <c r="A25" s="57" t="s">
        <v>476</v>
      </c>
      <c r="B25">
        <v>1</v>
      </c>
    </row>
    <row r="26" spans="1:2" x14ac:dyDescent="0.25">
      <c r="A26" s="57" t="s">
        <v>477</v>
      </c>
      <c r="B26">
        <v>1</v>
      </c>
    </row>
    <row r="27" spans="1:2" x14ac:dyDescent="0.25">
      <c r="A27" s="57" t="s">
        <v>478</v>
      </c>
      <c r="B27">
        <v>3</v>
      </c>
    </row>
    <row r="28" spans="1:2" x14ac:dyDescent="0.25">
      <c r="A28" s="57" t="s">
        <v>274</v>
      </c>
      <c r="B28">
        <v>3</v>
      </c>
    </row>
    <row r="29" spans="1:2" x14ac:dyDescent="0.25">
      <c r="A29" s="57" t="s">
        <v>479</v>
      </c>
      <c r="B29">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7CDFF1-C1FF-4A79-8F37-9ECBD8E67074}">
  <dimension ref="B2:AA80"/>
  <sheetViews>
    <sheetView topLeftCell="A19" zoomScale="90" zoomScaleNormal="90" workbookViewId="0">
      <selection activeCell="E25" sqref="E25"/>
    </sheetView>
  </sheetViews>
  <sheetFormatPr baseColWidth="10" defaultColWidth="11.42578125" defaultRowHeight="45" customHeight="1" x14ac:dyDescent="0.25"/>
  <cols>
    <col min="2" max="3" width="25.42578125" bestFit="1" customWidth="1"/>
    <col min="5" max="5" width="26.28515625" customWidth="1"/>
  </cols>
  <sheetData>
    <row r="2" spans="2:9" ht="45" customHeight="1" x14ac:dyDescent="0.25">
      <c r="B2" s="58" t="s">
        <v>9</v>
      </c>
      <c r="C2" s="59" t="s">
        <v>10</v>
      </c>
      <c r="D2" s="58" t="s">
        <v>480</v>
      </c>
      <c r="E2" s="58" t="s">
        <v>481</v>
      </c>
      <c r="F2" s="180" t="s">
        <v>15</v>
      </c>
      <c r="G2" s="180" t="s">
        <v>16</v>
      </c>
      <c r="H2" s="206" t="s">
        <v>482</v>
      </c>
      <c r="I2" s="206" t="s">
        <v>483</v>
      </c>
    </row>
    <row r="3" spans="2:9" ht="45" customHeight="1" x14ac:dyDescent="0.25">
      <c r="B3" s="20" t="s">
        <v>484</v>
      </c>
      <c r="C3" s="189" t="s">
        <v>86</v>
      </c>
      <c r="D3" s="195">
        <v>1</v>
      </c>
      <c r="E3" s="189" t="s">
        <v>88</v>
      </c>
      <c r="F3" s="189" t="s">
        <v>485</v>
      </c>
      <c r="G3" s="189" t="s">
        <v>486</v>
      </c>
      <c r="H3" s="36" t="s">
        <v>487</v>
      </c>
      <c r="I3" s="36" t="s">
        <v>487</v>
      </c>
    </row>
    <row r="4" spans="2:9" ht="45" customHeight="1" x14ac:dyDescent="0.25">
      <c r="B4" s="188" t="s">
        <v>488</v>
      </c>
      <c r="C4" s="188" t="s">
        <v>473</v>
      </c>
      <c r="D4" s="20">
        <v>2</v>
      </c>
      <c r="E4" s="188" t="s">
        <v>296</v>
      </c>
      <c r="F4" s="189" t="s">
        <v>485</v>
      </c>
      <c r="G4" s="188" t="s">
        <v>486</v>
      </c>
      <c r="H4" s="42" t="s">
        <v>487</v>
      </c>
      <c r="I4" s="42" t="s">
        <v>487</v>
      </c>
    </row>
    <row r="5" spans="2:9" ht="45" customHeight="1" x14ac:dyDescent="0.25">
      <c r="B5" s="191" t="s">
        <v>489</v>
      </c>
      <c r="C5" s="189" t="s">
        <v>475</v>
      </c>
      <c r="D5" s="207">
        <v>3</v>
      </c>
      <c r="E5" s="189" t="s">
        <v>490</v>
      </c>
      <c r="F5" s="189" t="s">
        <v>485</v>
      </c>
      <c r="G5" s="189" t="s">
        <v>486</v>
      </c>
      <c r="H5" s="36" t="s">
        <v>487</v>
      </c>
      <c r="I5" s="36" t="s">
        <v>487</v>
      </c>
    </row>
    <row r="6" spans="2:9" ht="45" customHeight="1" x14ac:dyDescent="0.25">
      <c r="B6" s="280" t="s">
        <v>491</v>
      </c>
      <c r="C6" s="188" t="s">
        <v>315</v>
      </c>
      <c r="D6" s="20">
        <v>4</v>
      </c>
      <c r="E6" s="188" t="s">
        <v>317</v>
      </c>
      <c r="F6" s="189" t="s">
        <v>485</v>
      </c>
      <c r="G6" s="189" t="s">
        <v>486</v>
      </c>
      <c r="H6" s="36" t="s">
        <v>492</v>
      </c>
      <c r="I6" s="36" t="s">
        <v>492</v>
      </c>
    </row>
    <row r="7" spans="2:9" ht="45" customHeight="1" x14ac:dyDescent="0.25">
      <c r="B7" s="280"/>
      <c r="C7" s="188" t="s">
        <v>315</v>
      </c>
      <c r="D7" s="20">
        <v>5</v>
      </c>
      <c r="E7" s="188" t="s">
        <v>326</v>
      </c>
      <c r="F7" s="189" t="s">
        <v>485</v>
      </c>
      <c r="G7" s="188" t="s">
        <v>486</v>
      </c>
      <c r="H7" s="42" t="s">
        <v>492</v>
      </c>
      <c r="I7" s="42" t="s">
        <v>492</v>
      </c>
    </row>
    <row r="8" spans="2:9" ht="45" customHeight="1" x14ac:dyDescent="0.25">
      <c r="B8" s="179" t="s">
        <v>493</v>
      </c>
      <c r="C8" s="188" t="s">
        <v>274</v>
      </c>
      <c r="D8" s="20">
        <v>6</v>
      </c>
      <c r="E8" s="188" t="s">
        <v>494</v>
      </c>
      <c r="F8" s="189" t="s">
        <v>485</v>
      </c>
      <c r="G8" s="188" t="s">
        <v>486</v>
      </c>
      <c r="H8" s="42" t="s">
        <v>492</v>
      </c>
      <c r="I8" s="42" t="s">
        <v>492</v>
      </c>
    </row>
    <row r="9" spans="2:9" ht="45" customHeight="1" x14ac:dyDescent="0.25">
      <c r="B9" s="267" t="s">
        <v>495</v>
      </c>
      <c r="C9" s="188" t="s">
        <v>460</v>
      </c>
      <c r="D9" s="20">
        <v>7</v>
      </c>
      <c r="E9" s="188" t="s">
        <v>496</v>
      </c>
      <c r="F9" s="189" t="s">
        <v>485</v>
      </c>
      <c r="G9" s="188" t="s">
        <v>486</v>
      </c>
      <c r="H9" s="42" t="s">
        <v>492</v>
      </c>
      <c r="I9" s="42" t="s">
        <v>492</v>
      </c>
    </row>
    <row r="10" spans="2:9" ht="45" customHeight="1" x14ac:dyDescent="0.25">
      <c r="B10" s="267"/>
      <c r="C10" s="188" t="s">
        <v>413</v>
      </c>
      <c r="D10" s="20">
        <v>8</v>
      </c>
      <c r="E10" s="188" t="s">
        <v>497</v>
      </c>
      <c r="F10" s="189" t="s">
        <v>485</v>
      </c>
      <c r="G10" s="188" t="s">
        <v>486</v>
      </c>
      <c r="H10" s="42" t="s">
        <v>492</v>
      </c>
      <c r="I10" s="42" t="s">
        <v>492</v>
      </c>
    </row>
    <row r="11" spans="2:9" ht="45" customHeight="1" x14ac:dyDescent="0.25">
      <c r="B11" s="267"/>
      <c r="C11" s="188" t="s">
        <v>423</v>
      </c>
      <c r="D11" s="20">
        <v>9</v>
      </c>
      <c r="E11" s="188" t="s">
        <v>425</v>
      </c>
      <c r="F11" s="189" t="s">
        <v>485</v>
      </c>
      <c r="G11" s="188" t="s">
        <v>486</v>
      </c>
      <c r="H11" s="42" t="s">
        <v>487</v>
      </c>
      <c r="I11" s="42" t="s">
        <v>487</v>
      </c>
    </row>
    <row r="12" spans="2:9" ht="32.25" customHeight="1" x14ac:dyDescent="0.25">
      <c r="B12" s="179" t="s">
        <v>498</v>
      </c>
      <c r="C12" s="189" t="s">
        <v>343</v>
      </c>
      <c r="D12" s="195">
        <v>10</v>
      </c>
      <c r="E12" s="189" t="s">
        <v>499</v>
      </c>
      <c r="F12" s="189" t="s">
        <v>485</v>
      </c>
      <c r="G12" s="189" t="s">
        <v>486</v>
      </c>
      <c r="H12" s="36" t="s">
        <v>492</v>
      </c>
      <c r="I12" s="36" t="s">
        <v>492</v>
      </c>
    </row>
    <row r="13" spans="2:9" ht="45" customHeight="1" x14ac:dyDescent="0.25">
      <c r="B13" s="20" t="s">
        <v>500</v>
      </c>
      <c r="C13" s="188" t="s">
        <v>470</v>
      </c>
      <c r="D13" s="20">
        <v>11</v>
      </c>
      <c r="E13" s="188" t="s">
        <v>257</v>
      </c>
      <c r="F13" s="189" t="s">
        <v>485</v>
      </c>
      <c r="G13" s="188" t="s">
        <v>486</v>
      </c>
      <c r="H13" s="42" t="s">
        <v>487</v>
      </c>
      <c r="I13" s="42" t="s">
        <v>487</v>
      </c>
    </row>
    <row r="14" spans="2:9" ht="45" customHeight="1" x14ac:dyDescent="0.25">
      <c r="B14" s="179" t="s">
        <v>501</v>
      </c>
      <c r="C14" s="188" t="s">
        <v>471</v>
      </c>
      <c r="D14" s="20">
        <v>12</v>
      </c>
      <c r="E14" s="188" t="s">
        <v>502</v>
      </c>
      <c r="F14" s="189" t="s">
        <v>485</v>
      </c>
      <c r="G14" s="189" t="s">
        <v>486</v>
      </c>
      <c r="H14" s="36" t="s">
        <v>487</v>
      </c>
      <c r="I14" s="36" t="s">
        <v>487</v>
      </c>
    </row>
    <row r="15" spans="2:9" ht="45" customHeight="1" x14ac:dyDescent="0.25">
      <c r="B15" s="179" t="s">
        <v>503</v>
      </c>
      <c r="C15" s="188" t="s">
        <v>478</v>
      </c>
      <c r="D15" s="195">
        <v>13</v>
      </c>
      <c r="E15" s="188" t="s">
        <v>504</v>
      </c>
      <c r="F15" s="189" t="s">
        <v>485</v>
      </c>
      <c r="G15" s="189" t="s">
        <v>486</v>
      </c>
      <c r="H15" s="36" t="s">
        <v>487</v>
      </c>
      <c r="I15" s="36" t="s">
        <v>487</v>
      </c>
    </row>
    <row r="16" spans="2:9" ht="45" customHeight="1" x14ac:dyDescent="0.25">
      <c r="B16" s="20" t="s">
        <v>505</v>
      </c>
      <c r="C16" s="188" t="s">
        <v>476</v>
      </c>
      <c r="D16" s="195">
        <v>14</v>
      </c>
      <c r="E16" s="188" t="s">
        <v>506</v>
      </c>
      <c r="F16" s="189" t="s">
        <v>485</v>
      </c>
      <c r="G16" s="189" t="s">
        <v>486</v>
      </c>
      <c r="H16" s="36" t="s">
        <v>487</v>
      </c>
      <c r="I16" s="36" t="s">
        <v>487</v>
      </c>
    </row>
    <row r="17" spans="2:9" ht="45" customHeight="1" x14ac:dyDescent="0.25">
      <c r="B17" s="280" t="s">
        <v>507</v>
      </c>
      <c r="C17" s="188" t="s">
        <v>466</v>
      </c>
      <c r="D17" s="20">
        <v>15</v>
      </c>
      <c r="E17" s="188" t="s">
        <v>508</v>
      </c>
      <c r="F17" s="189" t="s">
        <v>485</v>
      </c>
      <c r="G17" s="188" t="s">
        <v>486</v>
      </c>
      <c r="H17" s="42" t="s">
        <v>492</v>
      </c>
      <c r="I17" s="42" t="s">
        <v>492</v>
      </c>
    </row>
    <row r="18" spans="2:9" ht="45" customHeight="1" x14ac:dyDescent="0.25">
      <c r="B18" s="280"/>
      <c r="C18" s="188" t="s">
        <v>466</v>
      </c>
      <c r="D18" s="207">
        <v>16</v>
      </c>
      <c r="E18" s="188" t="s">
        <v>509</v>
      </c>
      <c r="F18" s="189" t="s">
        <v>485</v>
      </c>
      <c r="G18" s="189" t="s">
        <v>486</v>
      </c>
      <c r="H18" s="36" t="s">
        <v>487</v>
      </c>
      <c r="I18" s="36" t="s">
        <v>487</v>
      </c>
    </row>
    <row r="19" spans="2:9" ht="45" customHeight="1" x14ac:dyDescent="0.25">
      <c r="B19" s="179" t="s">
        <v>510</v>
      </c>
      <c r="C19" s="188" t="s">
        <v>461</v>
      </c>
      <c r="D19" s="207">
        <v>17</v>
      </c>
      <c r="E19" s="188" t="s">
        <v>212</v>
      </c>
      <c r="F19" s="189" t="s">
        <v>485</v>
      </c>
      <c r="G19" s="189" t="s">
        <v>486</v>
      </c>
      <c r="H19" s="36" t="s">
        <v>492</v>
      </c>
      <c r="I19" s="36" t="s">
        <v>492</v>
      </c>
    </row>
    <row r="20" spans="2:9" ht="45" customHeight="1" x14ac:dyDescent="0.25">
      <c r="B20" s="188" t="s">
        <v>511</v>
      </c>
      <c r="C20" s="188" t="s">
        <v>468</v>
      </c>
      <c r="D20" s="20">
        <v>18</v>
      </c>
      <c r="E20" s="188" t="s">
        <v>512</v>
      </c>
      <c r="F20" s="189" t="s">
        <v>485</v>
      </c>
      <c r="G20" s="188" t="s">
        <v>486</v>
      </c>
      <c r="H20" s="38" t="s">
        <v>492</v>
      </c>
      <c r="I20" s="38" t="s">
        <v>492</v>
      </c>
    </row>
    <row r="21" spans="2:9" ht="45" customHeight="1" x14ac:dyDescent="0.25">
      <c r="B21" s="179" t="s">
        <v>513</v>
      </c>
      <c r="C21" s="188" t="s">
        <v>472</v>
      </c>
      <c r="D21" s="195">
        <v>19</v>
      </c>
      <c r="E21" s="188" t="s">
        <v>514</v>
      </c>
      <c r="F21" s="189" t="s">
        <v>485</v>
      </c>
      <c r="G21" s="189" t="s">
        <v>486</v>
      </c>
      <c r="H21" s="36" t="s">
        <v>492</v>
      </c>
      <c r="I21" s="36" t="s">
        <v>492</v>
      </c>
    </row>
    <row r="22" spans="2:9" ht="45" customHeight="1" x14ac:dyDescent="0.25">
      <c r="B22" s="179" t="s">
        <v>488</v>
      </c>
      <c r="C22" s="188" t="s">
        <v>464</v>
      </c>
      <c r="D22" s="179">
        <v>20</v>
      </c>
      <c r="E22" s="188" t="s">
        <v>306</v>
      </c>
      <c r="F22" s="189" t="s">
        <v>485</v>
      </c>
      <c r="G22" s="188" t="s">
        <v>486</v>
      </c>
      <c r="H22" s="42" t="s">
        <v>492</v>
      </c>
      <c r="I22" s="42" t="s">
        <v>492</v>
      </c>
    </row>
    <row r="23" spans="2:9" ht="45" customHeight="1" x14ac:dyDescent="0.25">
      <c r="B23" s="280" t="s">
        <v>507</v>
      </c>
      <c r="C23" s="179" t="s">
        <v>465</v>
      </c>
      <c r="D23" s="179">
        <v>21</v>
      </c>
      <c r="E23" s="188" t="s">
        <v>515</v>
      </c>
      <c r="F23" s="189" t="s">
        <v>485</v>
      </c>
      <c r="G23" s="179" t="s">
        <v>486</v>
      </c>
      <c r="H23" s="38" t="s">
        <v>492</v>
      </c>
      <c r="I23" s="38" t="s">
        <v>492</v>
      </c>
    </row>
    <row r="24" spans="2:9" ht="45" customHeight="1" x14ac:dyDescent="0.25">
      <c r="B24" s="280"/>
      <c r="C24" s="179" t="s">
        <v>465</v>
      </c>
      <c r="D24" s="179">
        <v>22</v>
      </c>
      <c r="E24" s="188" t="s">
        <v>178</v>
      </c>
      <c r="F24" s="189" t="s">
        <v>485</v>
      </c>
      <c r="G24" s="179" t="s">
        <v>486</v>
      </c>
      <c r="H24" s="42" t="s">
        <v>487</v>
      </c>
      <c r="I24" s="42" t="s">
        <v>487</v>
      </c>
    </row>
    <row r="25" spans="2:9" ht="45" customHeight="1" x14ac:dyDescent="0.25">
      <c r="B25" s="280" t="s">
        <v>503</v>
      </c>
      <c r="C25" s="179" t="s">
        <v>478</v>
      </c>
      <c r="D25" s="179">
        <v>23</v>
      </c>
      <c r="E25" s="179" t="s">
        <v>516</v>
      </c>
      <c r="F25" s="189" t="s">
        <v>485</v>
      </c>
      <c r="G25" s="179" t="s">
        <v>486</v>
      </c>
      <c r="H25" s="42" t="s">
        <v>492</v>
      </c>
      <c r="I25" s="42" t="s">
        <v>492</v>
      </c>
    </row>
    <row r="26" spans="2:9" ht="45" customHeight="1" x14ac:dyDescent="0.25">
      <c r="B26" s="341"/>
      <c r="C26" s="187" t="s">
        <v>478</v>
      </c>
      <c r="D26" s="187">
        <v>24</v>
      </c>
      <c r="E26" s="187" t="s">
        <v>517</v>
      </c>
      <c r="F26" s="196" t="s">
        <v>518</v>
      </c>
      <c r="G26" s="187" t="s">
        <v>486</v>
      </c>
      <c r="H26" s="44" t="s">
        <v>492</v>
      </c>
      <c r="I26" s="44" t="s">
        <v>492</v>
      </c>
    </row>
    <row r="27" spans="2:9" ht="45" customHeight="1" x14ac:dyDescent="0.25">
      <c r="B27" s="186" t="s">
        <v>519</v>
      </c>
      <c r="C27" s="186" t="s">
        <v>463</v>
      </c>
      <c r="D27" s="186">
        <v>25</v>
      </c>
      <c r="E27" s="186" t="s">
        <v>190</v>
      </c>
      <c r="F27" s="195" t="s">
        <v>518</v>
      </c>
      <c r="G27" s="186" t="s">
        <v>486</v>
      </c>
      <c r="H27" s="37" t="s">
        <v>520</v>
      </c>
      <c r="I27" s="37" t="s">
        <v>520</v>
      </c>
    </row>
    <row r="28" spans="2:9" ht="45" customHeight="1" x14ac:dyDescent="0.25">
      <c r="B28" s="179" t="s">
        <v>493</v>
      </c>
      <c r="C28" s="20" t="s">
        <v>469</v>
      </c>
      <c r="D28" s="179">
        <v>26</v>
      </c>
      <c r="E28" s="179" t="s">
        <v>521</v>
      </c>
      <c r="F28" s="20" t="s">
        <v>518</v>
      </c>
      <c r="G28" s="179" t="s">
        <v>486</v>
      </c>
      <c r="H28" s="37" t="s">
        <v>492</v>
      </c>
      <c r="I28" s="37" t="s">
        <v>492</v>
      </c>
    </row>
    <row r="29" spans="2:9" ht="45" customHeight="1" x14ac:dyDescent="0.25">
      <c r="B29" s="264" t="s">
        <v>511</v>
      </c>
      <c r="C29" s="186" t="s">
        <v>467</v>
      </c>
      <c r="D29" s="186">
        <v>27</v>
      </c>
      <c r="E29" s="186" t="s">
        <v>522</v>
      </c>
      <c r="F29" s="195" t="s">
        <v>523</v>
      </c>
      <c r="G29" s="186" t="s">
        <v>486</v>
      </c>
      <c r="H29" s="37" t="s">
        <v>492</v>
      </c>
      <c r="I29" s="37" t="s">
        <v>492</v>
      </c>
    </row>
    <row r="30" spans="2:9" ht="45" customHeight="1" x14ac:dyDescent="0.25">
      <c r="B30" s="265"/>
      <c r="C30" s="186" t="s">
        <v>467</v>
      </c>
      <c r="D30" s="186">
        <v>28</v>
      </c>
      <c r="E30" s="186" t="s">
        <v>524</v>
      </c>
      <c r="F30" s="195" t="s">
        <v>523</v>
      </c>
      <c r="G30" s="186" t="s">
        <v>486</v>
      </c>
      <c r="H30" s="37" t="s">
        <v>492</v>
      </c>
      <c r="I30" s="37" t="s">
        <v>492</v>
      </c>
    </row>
    <row r="31" spans="2:9" ht="45" customHeight="1" x14ac:dyDescent="0.25">
      <c r="B31" s="179" t="s">
        <v>525</v>
      </c>
      <c r="C31" s="20" t="s">
        <v>474</v>
      </c>
      <c r="D31" s="179">
        <v>29</v>
      </c>
      <c r="E31" s="179" t="s">
        <v>526</v>
      </c>
      <c r="F31" s="20" t="s">
        <v>523</v>
      </c>
      <c r="G31" s="179" t="s">
        <v>486</v>
      </c>
      <c r="H31" s="38" t="s">
        <v>492</v>
      </c>
      <c r="I31" s="38" t="s">
        <v>492</v>
      </c>
    </row>
    <row r="32" spans="2:9" ht="15" customHeight="1" x14ac:dyDescent="0.25">
      <c r="B32" s="280" t="s">
        <v>491</v>
      </c>
      <c r="C32" s="188" t="s">
        <v>315</v>
      </c>
      <c r="D32" s="20">
        <v>30</v>
      </c>
      <c r="E32" s="188" t="s">
        <v>332</v>
      </c>
      <c r="F32" s="188" t="s">
        <v>527</v>
      </c>
      <c r="G32" s="188" t="s">
        <v>528</v>
      </c>
      <c r="H32" s="36" t="s">
        <v>492</v>
      </c>
      <c r="I32" s="36" t="s">
        <v>492</v>
      </c>
    </row>
    <row r="33" spans="2:27" ht="45" customHeight="1" x14ac:dyDescent="0.25">
      <c r="B33" s="280"/>
      <c r="C33" s="188" t="s">
        <v>315</v>
      </c>
      <c r="D33" s="20">
        <v>31</v>
      </c>
      <c r="E33" s="188" t="s">
        <v>339</v>
      </c>
      <c r="F33" s="188" t="s">
        <v>527</v>
      </c>
      <c r="G33" s="188" t="s">
        <v>528</v>
      </c>
      <c r="H33" s="42" t="s">
        <v>487</v>
      </c>
      <c r="I33" s="42" t="s">
        <v>487</v>
      </c>
    </row>
    <row r="34" spans="2:27" ht="45" customHeight="1" x14ac:dyDescent="0.25">
      <c r="B34" s="280" t="s">
        <v>493</v>
      </c>
      <c r="C34" s="188" t="s">
        <v>274</v>
      </c>
      <c r="D34" s="20">
        <v>32</v>
      </c>
      <c r="E34" s="188" t="s">
        <v>529</v>
      </c>
      <c r="F34" s="188" t="s">
        <v>527</v>
      </c>
      <c r="G34" s="188" t="s">
        <v>528</v>
      </c>
      <c r="H34" s="42" t="s">
        <v>520</v>
      </c>
    </row>
    <row r="35" spans="2:27" ht="45" customHeight="1" x14ac:dyDescent="0.25">
      <c r="B35" s="280"/>
      <c r="C35" s="188" t="s">
        <v>274</v>
      </c>
      <c r="D35" s="20">
        <v>33</v>
      </c>
      <c r="E35" s="188" t="s">
        <v>530</v>
      </c>
      <c r="F35" s="188" t="s">
        <v>527</v>
      </c>
      <c r="G35" s="188" t="s">
        <v>528</v>
      </c>
      <c r="H35" s="42" t="s">
        <v>492</v>
      </c>
    </row>
    <row r="36" spans="2:27" ht="45" customHeight="1" x14ac:dyDescent="0.25">
      <c r="B36" s="267" t="s">
        <v>495</v>
      </c>
      <c r="C36" s="188" t="s">
        <v>460</v>
      </c>
      <c r="D36" s="22">
        <v>34</v>
      </c>
      <c r="E36" s="188" t="s">
        <v>531</v>
      </c>
      <c r="F36" s="188" t="s">
        <v>527</v>
      </c>
      <c r="G36" s="188" t="s">
        <v>528</v>
      </c>
      <c r="H36" s="36" t="s">
        <v>487</v>
      </c>
      <c r="I36" s="36" t="s">
        <v>487</v>
      </c>
    </row>
    <row r="37" spans="2:27" ht="45" customHeight="1" x14ac:dyDescent="0.25">
      <c r="B37" s="307"/>
      <c r="C37" s="188" t="s">
        <v>423</v>
      </c>
      <c r="D37" s="8">
        <v>35</v>
      </c>
      <c r="E37" s="188" t="s">
        <v>436</v>
      </c>
      <c r="F37" s="188" t="s">
        <v>527</v>
      </c>
      <c r="G37" s="188" t="s">
        <v>528</v>
      </c>
      <c r="H37" s="36" t="s">
        <v>487</v>
      </c>
      <c r="I37" s="36" t="s">
        <v>487</v>
      </c>
    </row>
    <row r="38" spans="2:27" ht="78.75" customHeight="1" x14ac:dyDescent="0.25">
      <c r="B38" s="287"/>
      <c r="C38" s="188" t="s">
        <v>423</v>
      </c>
      <c r="D38" s="22">
        <v>36</v>
      </c>
      <c r="E38" s="188" t="s">
        <v>425</v>
      </c>
      <c r="F38" s="188" t="s">
        <v>527</v>
      </c>
      <c r="G38" s="188" t="s">
        <v>528</v>
      </c>
      <c r="H38" s="36" t="s">
        <v>487</v>
      </c>
      <c r="I38" s="36" t="s">
        <v>487</v>
      </c>
    </row>
    <row r="39" spans="2:27" ht="74.25" customHeight="1" x14ac:dyDescent="0.25">
      <c r="B39" s="186" t="s">
        <v>532</v>
      </c>
      <c r="C39" s="186" t="s">
        <v>477</v>
      </c>
      <c r="D39" s="195">
        <v>37</v>
      </c>
      <c r="E39" s="186" t="s">
        <v>533</v>
      </c>
      <c r="F39" s="195" t="s">
        <v>527</v>
      </c>
      <c r="G39" s="186" t="s">
        <v>528</v>
      </c>
      <c r="H39" s="36" t="s">
        <v>487</v>
      </c>
      <c r="I39" s="36" t="s">
        <v>487</v>
      </c>
    </row>
    <row r="40" spans="2:27" ht="57.75" customHeight="1" x14ac:dyDescent="0.25">
      <c r="B40" s="179" t="s">
        <v>495</v>
      </c>
      <c r="C40" s="20" t="s">
        <v>462</v>
      </c>
      <c r="D40" s="20">
        <v>38</v>
      </c>
      <c r="E40" s="179" t="s">
        <v>534</v>
      </c>
      <c r="F40" s="20" t="s">
        <v>527</v>
      </c>
      <c r="G40" s="179" t="s">
        <v>528</v>
      </c>
      <c r="H40" s="42" t="s">
        <v>487</v>
      </c>
      <c r="I40" s="42" t="s">
        <v>487</v>
      </c>
    </row>
    <row r="42" spans="2:27" ht="45" customHeight="1" x14ac:dyDescent="0.25">
      <c r="B42" s="57" t="s">
        <v>485</v>
      </c>
      <c r="C42">
        <v>23</v>
      </c>
    </row>
    <row r="43" spans="2:27" ht="45" customHeight="1" x14ac:dyDescent="0.25">
      <c r="B43" s="57" t="s">
        <v>523</v>
      </c>
      <c r="C43">
        <v>3</v>
      </c>
    </row>
    <row r="44" spans="2:27" ht="45" customHeight="1" x14ac:dyDescent="0.25">
      <c r="B44" s="57" t="s">
        <v>518</v>
      </c>
      <c r="C44">
        <v>3</v>
      </c>
    </row>
    <row r="45" spans="2:27" ht="45" customHeight="1" x14ac:dyDescent="0.25">
      <c r="B45" s="57" t="s">
        <v>527</v>
      </c>
      <c r="C45">
        <v>9</v>
      </c>
    </row>
    <row r="47" spans="2:27" ht="45" customHeight="1" x14ac:dyDescent="0.25">
      <c r="B47" s="60"/>
      <c r="C47" s="60" t="s">
        <v>460</v>
      </c>
      <c r="D47" s="60" t="s">
        <v>423</v>
      </c>
      <c r="E47" s="60" t="s">
        <v>461</v>
      </c>
      <c r="F47" s="60" t="s">
        <v>86</v>
      </c>
      <c r="G47" s="60" t="s">
        <v>413</v>
      </c>
      <c r="H47" s="60" t="s">
        <v>462</v>
      </c>
      <c r="I47" s="60" t="s">
        <v>315</v>
      </c>
      <c r="J47" s="60" t="s">
        <v>463</v>
      </c>
      <c r="K47" s="60" t="s">
        <v>464</v>
      </c>
      <c r="L47" s="60" t="s">
        <v>465</v>
      </c>
      <c r="M47" s="60" t="s">
        <v>466</v>
      </c>
      <c r="N47" s="60" t="s">
        <v>343</v>
      </c>
      <c r="O47" s="60" t="s">
        <v>467</v>
      </c>
      <c r="P47" s="60" t="s">
        <v>468</v>
      </c>
      <c r="Q47" s="60" t="s">
        <v>469</v>
      </c>
      <c r="R47" s="60" t="s">
        <v>470</v>
      </c>
      <c r="S47" s="60" t="s">
        <v>471</v>
      </c>
      <c r="T47" s="60" t="s">
        <v>472</v>
      </c>
      <c r="U47" s="60" t="s">
        <v>473</v>
      </c>
      <c r="V47" s="60" t="s">
        <v>474</v>
      </c>
      <c r="W47" s="60" t="s">
        <v>475</v>
      </c>
      <c r="X47" s="60" t="s">
        <v>476</v>
      </c>
      <c r="Y47" s="60" t="s">
        <v>477</v>
      </c>
      <c r="Z47" s="60" t="s">
        <v>478</v>
      </c>
      <c r="AA47" s="60" t="s">
        <v>274</v>
      </c>
    </row>
    <row r="48" spans="2:27" ht="45" customHeight="1" x14ac:dyDescent="0.25">
      <c r="B48" s="57" t="s">
        <v>485</v>
      </c>
      <c r="C48">
        <v>1</v>
      </c>
      <c r="D48">
        <v>1</v>
      </c>
      <c r="E48">
        <v>1</v>
      </c>
      <c r="F48">
        <v>1</v>
      </c>
      <c r="G48">
        <v>1</v>
      </c>
      <c r="I48">
        <v>2</v>
      </c>
      <c r="K48">
        <v>1</v>
      </c>
      <c r="L48">
        <v>2</v>
      </c>
      <c r="M48">
        <v>2</v>
      </c>
      <c r="N48">
        <v>1</v>
      </c>
      <c r="P48">
        <v>1</v>
      </c>
      <c r="R48">
        <v>1</v>
      </c>
      <c r="S48">
        <v>1</v>
      </c>
      <c r="T48">
        <v>1</v>
      </c>
      <c r="U48">
        <v>1</v>
      </c>
      <c r="W48">
        <v>1</v>
      </c>
      <c r="X48">
        <v>1</v>
      </c>
      <c r="Z48">
        <v>2</v>
      </c>
      <c r="AA48">
        <v>1</v>
      </c>
    </row>
    <row r="49" spans="2:27" ht="45" customHeight="1" x14ac:dyDescent="0.25">
      <c r="B49" s="57" t="s">
        <v>523</v>
      </c>
      <c r="O49">
        <v>2</v>
      </c>
      <c r="V49">
        <v>1</v>
      </c>
    </row>
    <row r="50" spans="2:27" ht="45" customHeight="1" x14ac:dyDescent="0.25">
      <c r="B50" s="57" t="s">
        <v>518</v>
      </c>
      <c r="J50">
        <v>1</v>
      </c>
      <c r="Q50">
        <v>1</v>
      </c>
      <c r="Z50">
        <v>1</v>
      </c>
    </row>
    <row r="51" spans="2:27" ht="45" customHeight="1" x14ac:dyDescent="0.25">
      <c r="B51" s="57" t="s">
        <v>527</v>
      </c>
      <c r="C51">
        <v>1</v>
      </c>
      <c r="D51">
        <v>2</v>
      </c>
      <c r="H51">
        <v>1</v>
      </c>
      <c r="I51">
        <v>2</v>
      </c>
      <c r="Y51">
        <v>1</v>
      </c>
      <c r="AA51">
        <v>2</v>
      </c>
    </row>
    <row r="56" spans="2:27" ht="45" customHeight="1" x14ac:dyDescent="0.25">
      <c r="B56" s="57" t="s">
        <v>460</v>
      </c>
      <c r="C56">
        <v>2</v>
      </c>
    </row>
    <row r="57" spans="2:27" ht="45" customHeight="1" x14ac:dyDescent="0.25">
      <c r="B57" s="57" t="s">
        <v>423</v>
      </c>
      <c r="C57">
        <v>3</v>
      </c>
    </row>
    <row r="58" spans="2:27" ht="45" customHeight="1" x14ac:dyDescent="0.25">
      <c r="B58" s="57" t="s">
        <v>461</v>
      </c>
      <c r="C58">
        <v>1</v>
      </c>
    </row>
    <row r="59" spans="2:27" ht="45" customHeight="1" x14ac:dyDescent="0.25">
      <c r="B59" s="57" t="s">
        <v>86</v>
      </c>
      <c r="C59">
        <v>1</v>
      </c>
    </row>
    <row r="60" spans="2:27" ht="45" customHeight="1" x14ac:dyDescent="0.25">
      <c r="B60" s="57" t="s">
        <v>413</v>
      </c>
      <c r="C60">
        <v>1</v>
      </c>
    </row>
    <row r="61" spans="2:27" ht="45" customHeight="1" x14ac:dyDescent="0.25">
      <c r="B61" s="57" t="s">
        <v>462</v>
      </c>
      <c r="C61">
        <v>1</v>
      </c>
    </row>
    <row r="62" spans="2:27" ht="45" customHeight="1" x14ac:dyDescent="0.25">
      <c r="B62" s="57" t="s">
        <v>315</v>
      </c>
      <c r="C62">
        <v>4</v>
      </c>
    </row>
    <row r="63" spans="2:27" ht="45" customHeight="1" x14ac:dyDescent="0.25">
      <c r="B63" s="57" t="s">
        <v>463</v>
      </c>
      <c r="C63">
        <v>1</v>
      </c>
    </row>
    <row r="64" spans="2:27" ht="45" customHeight="1" x14ac:dyDescent="0.25">
      <c r="B64" s="57" t="s">
        <v>464</v>
      </c>
      <c r="C64">
        <v>1</v>
      </c>
    </row>
    <row r="65" spans="2:3" ht="45" customHeight="1" x14ac:dyDescent="0.25">
      <c r="B65" s="57" t="s">
        <v>465</v>
      </c>
      <c r="C65">
        <v>2</v>
      </c>
    </row>
    <row r="66" spans="2:3" ht="45" customHeight="1" x14ac:dyDescent="0.25">
      <c r="B66" s="57" t="s">
        <v>466</v>
      </c>
      <c r="C66">
        <v>2</v>
      </c>
    </row>
    <row r="67" spans="2:3" ht="45" customHeight="1" x14ac:dyDescent="0.25">
      <c r="B67" s="57" t="s">
        <v>343</v>
      </c>
      <c r="C67">
        <v>1</v>
      </c>
    </row>
    <row r="68" spans="2:3" ht="45" customHeight="1" x14ac:dyDescent="0.25">
      <c r="B68" s="57" t="s">
        <v>467</v>
      </c>
      <c r="C68">
        <v>2</v>
      </c>
    </row>
    <row r="69" spans="2:3" ht="45" customHeight="1" x14ac:dyDescent="0.25">
      <c r="B69" s="57" t="s">
        <v>468</v>
      </c>
      <c r="C69">
        <v>1</v>
      </c>
    </row>
    <row r="70" spans="2:3" ht="45" customHeight="1" x14ac:dyDescent="0.25">
      <c r="B70" s="57" t="s">
        <v>469</v>
      </c>
      <c r="C70">
        <v>1</v>
      </c>
    </row>
    <row r="71" spans="2:3" ht="45" customHeight="1" x14ac:dyDescent="0.25">
      <c r="B71" s="57" t="s">
        <v>470</v>
      </c>
      <c r="C71">
        <v>1</v>
      </c>
    </row>
    <row r="72" spans="2:3" ht="45" customHeight="1" x14ac:dyDescent="0.25">
      <c r="B72" s="57" t="s">
        <v>471</v>
      </c>
      <c r="C72">
        <v>1</v>
      </c>
    </row>
    <row r="73" spans="2:3" ht="45" customHeight="1" x14ac:dyDescent="0.25">
      <c r="B73" s="57" t="s">
        <v>472</v>
      </c>
      <c r="C73">
        <v>1</v>
      </c>
    </row>
    <row r="74" spans="2:3" ht="45" customHeight="1" x14ac:dyDescent="0.25">
      <c r="B74" s="57" t="s">
        <v>473</v>
      </c>
      <c r="C74">
        <v>1</v>
      </c>
    </row>
    <row r="75" spans="2:3" ht="45" customHeight="1" x14ac:dyDescent="0.25">
      <c r="B75" s="57" t="s">
        <v>474</v>
      </c>
      <c r="C75">
        <v>1</v>
      </c>
    </row>
    <row r="76" spans="2:3" ht="45" customHeight="1" x14ac:dyDescent="0.25">
      <c r="B76" s="57" t="s">
        <v>475</v>
      </c>
      <c r="C76">
        <v>1</v>
      </c>
    </row>
    <row r="77" spans="2:3" ht="45" customHeight="1" x14ac:dyDescent="0.25">
      <c r="B77" s="57" t="s">
        <v>476</v>
      </c>
      <c r="C77">
        <v>1</v>
      </c>
    </row>
    <row r="78" spans="2:3" ht="45" customHeight="1" x14ac:dyDescent="0.25">
      <c r="B78" s="57" t="s">
        <v>477</v>
      </c>
      <c r="C78">
        <v>1</v>
      </c>
    </row>
    <row r="79" spans="2:3" ht="45" customHeight="1" x14ac:dyDescent="0.25">
      <c r="B79" s="57" t="s">
        <v>478</v>
      </c>
      <c r="C79">
        <v>3</v>
      </c>
    </row>
    <row r="80" spans="2:3" ht="45" customHeight="1" x14ac:dyDescent="0.25">
      <c r="B80" s="57" t="s">
        <v>274</v>
      </c>
      <c r="C80">
        <v>3</v>
      </c>
    </row>
  </sheetData>
  <mergeCells count="9">
    <mergeCell ref="B6:B7"/>
    <mergeCell ref="B36:B38"/>
    <mergeCell ref="B29:B30"/>
    <mergeCell ref="B23:B24"/>
    <mergeCell ref="B34:B35"/>
    <mergeCell ref="B25:B26"/>
    <mergeCell ref="B32:B33"/>
    <mergeCell ref="B17:B18"/>
    <mergeCell ref="B9:B11"/>
  </mergeCells>
  <conditionalFormatting sqref="H33:H40">
    <cfRule type="cellIs" dxfId="15" priority="48" operator="equal">
      <formula>"Extremo"</formula>
    </cfRule>
    <cfRule type="cellIs" dxfId="14" priority="49" operator="equal">
      <formula>"Alto"</formula>
    </cfRule>
    <cfRule type="cellIs" dxfId="13" priority="50" operator="equal">
      <formula>"Moderado"</formula>
    </cfRule>
    <cfRule type="cellIs" dxfId="12" priority="51" operator="equal">
      <formula>"Bajo"</formula>
    </cfRule>
  </conditionalFormatting>
  <conditionalFormatting sqref="H3:I32">
    <cfRule type="cellIs" dxfId="11" priority="9" operator="equal">
      <formula>"Extremo"</formula>
    </cfRule>
    <cfRule type="cellIs" dxfId="10" priority="10" operator="equal">
      <formula>"Alto"</formula>
    </cfRule>
    <cfRule type="cellIs" dxfId="9" priority="11" operator="equal">
      <formula>"Moderado"</formula>
    </cfRule>
    <cfRule type="cellIs" dxfId="8" priority="12" operator="equal">
      <formula>"Bajo"</formula>
    </cfRule>
  </conditionalFormatting>
  <conditionalFormatting sqref="I33">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conditionalFormatting sqref="I36:I40">
    <cfRule type="cellIs" dxfId="3" priority="5" operator="equal">
      <formula>"Extremo"</formula>
    </cfRule>
    <cfRule type="cellIs" dxfId="2" priority="6" operator="equal">
      <formula>"Alto"</formula>
    </cfRule>
    <cfRule type="cellIs" dxfId="1" priority="7" operator="equal">
      <formula>"Moderado"</formula>
    </cfRule>
    <cfRule type="cellIs" dxfId="0" priority="8" operator="equal">
      <formula>"Bajo"</formula>
    </cfRule>
  </conditionalFormatting>
  <pageMargins left="0.7" right="0.7" top="0.75" bottom="0.75" header="0.3" footer="0.3"/>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2F307-D9DB-4C08-8EC9-920FA657E024}">
  <dimension ref="B2:Q52"/>
  <sheetViews>
    <sheetView topLeftCell="A28" zoomScale="80" zoomScaleNormal="80" workbookViewId="0">
      <selection activeCell="A53" sqref="A53:XFD76"/>
    </sheetView>
  </sheetViews>
  <sheetFormatPr baseColWidth="10" defaultColWidth="11.42578125" defaultRowHeight="15" x14ac:dyDescent="0.25"/>
  <cols>
    <col min="1" max="1" width="11.42578125" style="82"/>
    <col min="2" max="2" width="36" style="82" customWidth="1"/>
    <col min="3" max="3" width="34.7109375" style="84" bestFit="1" customWidth="1"/>
    <col min="4" max="4" width="28.28515625" style="82" customWidth="1"/>
    <col min="5" max="5" width="20.140625" style="82" bestFit="1" customWidth="1"/>
    <col min="6" max="6" width="33.5703125" style="82" bestFit="1" customWidth="1"/>
    <col min="7" max="7" width="21.85546875" style="82" customWidth="1"/>
    <col min="8" max="8" width="36.7109375" style="82" bestFit="1" customWidth="1"/>
    <col min="9" max="9" width="36.7109375" style="82" customWidth="1"/>
    <col min="10" max="10" width="16.5703125" style="82" customWidth="1"/>
    <col min="11" max="11" width="18.7109375" style="82" customWidth="1"/>
    <col min="12" max="12" width="32.28515625" style="82" customWidth="1"/>
    <col min="13" max="13" width="17.42578125" style="82" customWidth="1"/>
    <col min="15" max="15" width="18.5703125" customWidth="1"/>
    <col min="16" max="16" width="22.7109375" style="82" customWidth="1"/>
    <col min="17" max="16384" width="11.42578125" style="82"/>
  </cols>
  <sheetData>
    <row r="2" spans="2:17" s="75" customFormat="1" ht="54.75" customHeight="1" x14ac:dyDescent="0.25">
      <c r="B2" s="349" t="s">
        <v>4</v>
      </c>
      <c r="C2" s="350"/>
      <c r="D2" s="350"/>
      <c r="E2" s="350"/>
      <c r="F2" s="350"/>
      <c r="G2" s="350"/>
      <c r="H2" s="350"/>
      <c r="I2" s="350"/>
      <c r="J2" s="351"/>
      <c r="K2" s="345" t="s">
        <v>6</v>
      </c>
      <c r="L2" s="345"/>
      <c r="M2" s="345"/>
      <c r="N2" s="345"/>
      <c r="O2" s="345"/>
      <c r="P2" s="76" t="s">
        <v>7</v>
      </c>
      <c r="Q2" s="77" t="s">
        <v>8</v>
      </c>
    </row>
    <row r="3" spans="2:17" s="75" customFormat="1" ht="12.75" x14ac:dyDescent="0.25">
      <c r="B3" s="235" t="s">
        <v>9</v>
      </c>
      <c r="C3" s="343" t="s">
        <v>10</v>
      </c>
      <c r="D3" s="235" t="s">
        <v>15</v>
      </c>
      <c r="E3" s="235" t="s">
        <v>16</v>
      </c>
      <c r="F3" s="235" t="s">
        <v>17</v>
      </c>
      <c r="G3" s="235" t="s">
        <v>18</v>
      </c>
      <c r="H3" s="235" t="s">
        <v>19</v>
      </c>
      <c r="I3" s="235" t="s">
        <v>20</v>
      </c>
      <c r="J3" s="235" t="s">
        <v>21</v>
      </c>
      <c r="K3" s="346" t="s">
        <v>28</v>
      </c>
      <c r="L3" s="347"/>
      <c r="M3" s="347"/>
      <c r="N3" s="347"/>
      <c r="O3" s="348"/>
      <c r="P3" s="330" t="s">
        <v>32</v>
      </c>
      <c r="Q3" s="252" t="s">
        <v>37</v>
      </c>
    </row>
    <row r="4" spans="2:17" s="75" customFormat="1" ht="12.75" x14ac:dyDescent="0.25">
      <c r="B4" s="236"/>
      <c r="C4" s="344"/>
      <c r="D4" s="236"/>
      <c r="E4" s="236"/>
      <c r="F4" s="236"/>
      <c r="G4" s="236"/>
      <c r="H4" s="236"/>
      <c r="I4" s="236"/>
      <c r="J4" s="236"/>
      <c r="K4" s="91" t="s">
        <v>38</v>
      </c>
      <c r="L4" s="91" t="s">
        <v>39</v>
      </c>
      <c r="M4" s="91" t="s">
        <v>101</v>
      </c>
      <c r="N4" s="91" t="s">
        <v>42</v>
      </c>
      <c r="O4" s="91" t="s">
        <v>43</v>
      </c>
      <c r="P4" s="331"/>
      <c r="Q4" s="342"/>
    </row>
    <row r="5" spans="2:17" ht="51" customHeight="1" x14ac:dyDescent="0.25">
      <c r="B5" s="352" t="s">
        <v>443</v>
      </c>
      <c r="C5" s="213" t="s">
        <v>535</v>
      </c>
      <c r="D5" s="78" t="s">
        <v>536</v>
      </c>
      <c r="E5" s="78" t="s">
        <v>537</v>
      </c>
      <c r="F5" s="78" t="s">
        <v>538</v>
      </c>
      <c r="G5" s="81" t="s">
        <v>539</v>
      </c>
      <c r="H5" s="86" t="s">
        <v>192</v>
      </c>
      <c r="I5" s="79" t="s">
        <v>540</v>
      </c>
      <c r="J5" s="78" t="s">
        <v>155</v>
      </c>
      <c r="K5" s="116" t="s">
        <v>99</v>
      </c>
      <c r="L5" s="80" t="s">
        <v>158</v>
      </c>
      <c r="M5" s="80" t="s">
        <v>101</v>
      </c>
      <c r="N5" s="80" t="s">
        <v>102</v>
      </c>
      <c r="O5" s="80" t="s">
        <v>103</v>
      </c>
      <c r="P5" s="80" t="s">
        <v>133</v>
      </c>
      <c r="Q5" s="80" t="s">
        <v>111</v>
      </c>
    </row>
    <row r="6" spans="2:17" ht="30" x14ac:dyDescent="0.25">
      <c r="B6" s="353"/>
      <c r="C6" s="153" t="s">
        <v>444</v>
      </c>
      <c r="D6" s="78" t="s">
        <v>541</v>
      </c>
      <c r="E6" s="78" t="s">
        <v>92</v>
      </c>
      <c r="F6" s="78" t="s">
        <v>542</v>
      </c>
      <c r="G6" s="81" t="s">
        <v>543</v>
      </c>
      <c r="H6" s="86" t="s">
        <v>95</v>
      </c>
      <c r="I6" s="79" t="s">
        <v>544</v>
      </c>
      <c r="J6" s="78" t="s">
        <v>97</v>
      </c>
      <c r="K6" s="116" t="s">
        <v>157</v>
      </c>
      <c r="L6" s="80" t="s">
        <v>100</v>
      </c>
      <c r="M6" s="80" t="s">
        <v>159</v>
      </c>
      <c r="N6" s="80" t="s">
        <v>160</v>
      </c>
      <c r="O6" s="80" t="s">
        <v>161</v>
      </c>
      <c r="P6" s="80" t="s">
        <v>545</v>
      </c>
      <c r="Q6" s="80" t="s">
        <v>546</v>
      </c>
    </row>
    <row r="7" spans="2:17" x14ac:dyDescent="0.25">
      <c r="B7" s="354"/>
      <c r="C7" s="154" t="s">
        <v>547</v>
      </c>
      <c r="D7" s="78" t="s">
        <v>548</v>
      </c>
      <c r="E7" s="78" t="s">
        <v>549</v>
      </c>
      <c r="F7" s="78" t="s">
        <v>550</v>
      </c>
      <c r="G7" s="81" t="s">
        <v>551</v>
      </c>
      <c r="H7" s="86" t="s">
        <v>376</v>
      </c>
      <c r="I7" s="79" t="s">
        <v>552</v>
      </c>
      <c r="J7" s="78" t="s">
        <v>309</v>
      </c>
      <c r="K7" s="116" t="s">
        <v>168</v>
      </c>
      <c r="L7" s="83"/>
      <c r="M7" s="83"/>
      <c r="P7" s="80" t="s">
        <v>553</v>
      </c>
    </row>
    <row r="8" spans="2:17" ht="75" x14ac:dyDescent="0.25">
      <c r="B8" s="357" t="s">
        <v>123</v>
      </c>
      <c r="C8" s="155" t="s">
        <v>554</v>
      </c>
      <c r="D8" s="78" t="s">
        <v>555</v>
      </c>
      <c r="E8" s="78" t="s">
        <v>556</v>
      </c>
      <c r="F8" s="78" t="s">
        <v>557</v>
      </c>
      <c r="G8" s="81" t="s">
        <v>94</v>
      </c>
      <c r="H8" s="86" t="s">
        <v>320</v>
      </c>
      <c r="I8" s="79" t="s">
        <v>558</v>
      </c>
      <c r="J8" s="78" t="s">
        <v>148</v>
      </c>
      <c r="K8" s="52"/>
      <c r="L8" s="83"/>
      <c r="M8" s="83"/>
    </row>
    <row r="9" spans="2:17" ht="60" x14ac:dyDescent="0.25">
      <c r="B9" s="357"/>
      <c r="C9" s="156" t="s">
        <v>559</v>
      </c>
      <c r="D9" s="82" t="s">
        <v>91</v>
      </c>
      <c r="E9" s="78" t="s">
        <v>560</v>
      </c>
      <c r="F9" s="78" t="s">
        <v>128</v>
      </c>
      <c r="H9" s="86" t="s">
        <v>234</v>
      </c>
      <c r="I9" s="79" t="s">
        <v>561</v>
      </c>
      <c r="J9" s="78" t="s">
        <v>562</v>
      </c>
      <c r="K9" s="83"/>
      <c r="M9" s="83"/>
    </row>
    <row r="10" spans="2:17" ht="45" x14ac:dyDescent="0.25">
      <c r="B10" s="357"/>
      <c r="C10" s="155" t="s">
        <v>563</v>
      </c>
      <c r="D10" s="78" t="s">
        <v>153</v>
      </c>
      <c r="E10" s="78" t="s">
        <v>564</v>
      </c>
      <c r="F10" s="78" t="s">
        <v>565</v>
      </c>
      <c r="H10" s="86" t="s">
        <v>566</v>
      </c>
      <c r="I10" s="79" t="s">
        <v>567</v>
      </c>
      <c r="J10" s="78" t="s">
        <v>174</v>
      </c>
    </row>
    <row r="11" spans="2:17" ht="60" x14ac:dyDescent="0.25">
      <c r="B11" s="357"/>
      <c r="C11" s="155" t="s">
        <v>568</v>
      </c>
      <c r="D11" s="78" t="s">
        <v>244</v>
      </c>
      <c r="E11" s="78" t="s">
        <v>569</v>
      </c>
      <c r="F11" s="78" t="s">
        <v>570</v>
      </c>
      <c r="H11" s="86" t="s">
        <v>129</v>
      </c>
      <c r="I11" s="78" t="s">
        <v>571</v>
      </c>
      <c r="J11" s="78" t="s">
        <v>194</v>
      </c>
    </row>
    <row r="12" spans="2:17" x14ac:dyDescent="0.25">
      <c r="B12" s="157" t="s">
        <v>572</v>
      </c>
      <c r="C12" s="158" t="s">
        <v>573</v>
      </c>
      <c r="D12" s="78" t="s">
        <v>202</v>
      </c>
      <c r="F12" s="78" t="s">
        <v>574</v>
      </c>
      <c r="I12" s="78" t="s">
        <v>575</v>
      </c>
    </row>
    <row r="13" spans="2:17" x14ac:dyDescent="0.25">
      <c r="B13" s="211" t="s">
        <v>210</v>
      </c>
      <c r="C13" s="159"/>
      <c r="D13" s="78" t="s">
        <v>576</v>
      </c>
      <c r="F13" s="78" t="s">
        <v>93</v>
      </c>
      <c r="I13" s="78" t="s">
        <v>577</v>
      </c>
    </row>
    <row r="14" spans="2:17" ht="44.25" customHeight="1" x14ac:dyDescent="0.25">
      <c r="B14" s="355" t="s">
        <v>578</v>
      </c>
      <c r="C14" s="160" t="s">
        <v>579</v>
      </c>
      <c r="D14" s="78" t="s">
        <v>580</v>
      </c>
      <c r="F14" s="78" t="s">
        <v>581</v>
      </c>
    </row>
    <row r="15" spans="2:17" ht="58.5" customHeight="1" x14ac:dyDescent="0.25">
      <c r="B15" s="352"/>
      <c r="C15" s="161" t="s">
        <v>582</v>
      </c>
      <c r="D15" s="78" t="s">
        <v>583</v>
      </c>
      <c r="J15" s="87"/>
    </row>
    <row r="16" spans="2:17" ht="70.5" customHeight="1" x14ac:dyDescent="0.25">
      <c r="B16" s="354"/>
      <c r="C16" s="162" t="s">
        <v>584</v>
      </c>
      <c r="D16" s="78" t="s">
        <v>585</v>
      </c>
      <c r="L16" s="87"/>
    </row>
    <row r="17" spans="2:3" x14ac:dyDescent="0.25">
      <c r="B17" s="356" t="s">
        <v>220</v>
      </c>
      <c r="C17" s="162" t="s">
        <v>221</v>
      </c>
    </row>
    <row r="18" spans="2:3" x14ac:dyDescent="0.25">
      <c r="B18" s="356"/>
      <c r="C18" s="162" t="s">
        <v>586</v>
      </c>
    </row>
    <row r="19" spans="2:3" x14ac:dyDescent="0.25">
      <c r="B19" s="356" t="s">
        <v>587</v>
      </c>
      <c r="C19" s="163" t="s">
        <v>588</v>
      </c>
    </row>
    <row r="20" spans="2:3" x14ac:dyDescent="0.25">
      <c r="B20" s="356"/>
      <c r="C20" s="159" t="s">
        <v>589</v>
      </c>
    </row>
    <row r="21" spans="2:3" x14ac:dyDescent="0.25">
      <c r="B21" s="356"/>
      <c r="C21" s="164" t="s">
        <v>590</v>
      </c>
    </row>
    <row r="22" spans="2:3" x14ac:dyDescent="0.25">
      <c r="B22" s="212" t="s">
        <v>557</v>
      </c>
      <c r="C22" s="165"/>
    </row>
    <row r="23" spans="2:3" x14ac:dyDescent="0.25">
      <c r="B23" s="212" t="s">
        <v>229</v>
      </c>
      <c r="C23" s="166"/>
    </row>
    <row r="24" spans="2:3" x14ac:dyDescent="0.25">
      <c r="B24" s="212" t="s">
        <v>591</v>
      </c>
      <c r="C24" s="166"/>
    </row>
    <row r="25" spans="2:3" x14ac:dyDescent="0.25">
      <c r="B25" s="212" t="s">
        <v>592</v>
      </c>
      <c r="C25" s="165"/>
    </row>
    <row r="26" spans="2:3" x14ac:dyDescent="0.25">
      <c r="B26" s="212" t="s">
        <v>593</v>
      </c>
      <c r="C26" s="165"/>
    </row>
    <row r="27" spans="2:3" x14ac:dyDescent="0.25">
      <c r="B27" s="167" t="s">
        <v>594</v>
      </c>
      <c r="C27" s="155"/>
    </row>
    <row r="28" spans="2:3" x14ac:dyDescent="0.25">
      <c r="B28" s="167" t="s">
        <v>188</v>
      </c>
      <c r="C28" s="168"/>
    </row>
    <row r="29" spans="2:3" ht="30" x14ac:dyDescent="0.25">
      <c r="B29" s="152" t="s">
        <v>197</v>
      </c>
      <c r="C29" s="168"/>
    </row>
    <row r="30" spans="2:3" x14ac:dyDescent="0.25">
      <c r="B30" s="167" t="s">
        <v>140</v>
      </c>
      <c r="C30" s="169" t="s">
        <v>141</v>
      </c>
    </row>
    <row r="31" spans="2:3" x14ac:dyDescent="0.25">
      <c r="B31" s="167" t="s">
        <v>255</v>
      </c>
      <c r="C31" s="154"/>
    </row>
    <row r="32" spans="2:3" x14ac:dyDescent="0.25">
      <c r="B32" s="167" t="s">
        <v>595</v>
      </c>
      <c r="C32" s="162"/>
    </row>
    <row r="33" spans="2:3" x14ac:dyDescent="0.25">
      <c r="B33" s="352" t="s">
        <v>265</v>
      </c>
      <c r="C33" s="162" t="s">
        <v>596</v>
      </c>
    </row>
    <row r="34" spans="2:3" x14ac:dyDescent="0.25">
      <c r="B34" s="352"/>
      <c r="C34" s="162" t="s">
        <v>597</v>
      </c>
    </row>
    <row r="35" spans="2:3" x14ac:dyDescent="0.25">
      <c r="B35" s="352"/>
      <c r="C35" s="162" t="s">
        <v>266</v>
      </c>
    </row>
    <row r="36" spans="2:3" x14ac:dyDescent="0.25">
      <c r="B36" s="352"/>
      <c r="C36" s="162" t="s">
        <v>598</v>
      </c>
    </row>
    <row r="37" spans="2:3" x14ac:dyDescent="0.25">
      <c r="B37" s="352"/>
      <c r="C37" s="162" t="s">
        <v>413</v>
      </c>
    </row>
    <row r="38" spans="2:3" x14ac:dyDescent="0.25">
      <c r="B38" s="352"/>
      <c r="C38" s="162" t="s">
        <v>423</v>
      </c>
    </row>
    <row r="39" spans="2:3" x14ac:dyDescent="0.25">
      <c r="B39" s="354"/>
      <c r="C39" s="162" t="s">
        <v>406</v>
      </c>
    </row>
    <row r="40" spans="2:3" x14ac:dyDescent="0.25">
      <c r="B40" s="355" t="s">
        <v>342</v>
      </c>
      <c r="C40" s="162" t="s">
        <v>343</v>
      </c>
    </row>
    <row r="41" spans="2:3" x14ac:dyDescent="0.25">
      <c r="B41" s="352"/>
      <c r="C41" s="162" t="s">
        <v>356</v>
      </c>
    </row>
    <row r="42" spans="2:3" x14ac:dyDescent="0.25">
      <c r="B42" s="354"/>
      <c r="C42" s="162" t="s">
        <v>599</v>
      </c>
    </row>
    <row r="43" spans="2:3" x14ac:dyDescent="0.25">
      <c r="B43" s="355" t="s">
        <v>136</v>
      </c>
      <c r="C43" s="162" t="s">
        <v>294</v>
      </c>
    </row>
    <row r="44" spans="2:3" ht="30" x14ac:dyDescent="0.25">
      <c r="B44" s="352"/>
      <c r="C44" s="170" t="s">
        <v>380</v>
      </c>
    </row>
    <row r="45" spans="2:3" x14ac:dyDescent="0.25">
      <c r="B45" s="352"/>
      <c r="C45" s="170" t="s">
        <v>137</v>
      </c>
    </row>
    <row r="46" spans="2:3" x14ac:dyDescent="0.25">
      <c r="B46" s="354"/>
      <c r="C46" s="162" t="s">
        <v>600</v>
      </c>
    </row>
    <row r="47" spans="2:3" x14ac:dyDescent="0.25">
      <c r="B47" s="355" t="s">
        <v>601</v>
      </c>
      <c r="C47" s="162" t="s">
        <v>602</v>
      </c>
    </row>
    <row r="48" spans="2:3" x14ac:dyDescent="0.25">
      <c r="B48" s="352"/>
      <c r="C48" s="162" t="s">
        <v>603</v>
      </c>
    </row>
    <row r="49" spans="2:3" x14ac:dyDescent="0.25">
      <c r="B49" s="352"/>
      <c r="C49" s="162" t="s">
        <v>604</v>
      </c>
    </row>
    <row r="50" spans="2:3" x14ac:dyDescent="0.25">
      <c r="B50" s="354"/>
      <c r="C50" s="162" t="s">
        <v>605</v>
      </c>
    </row>
    <row r="51" spans="2:3" x14ac:dyDescent="0.25">
      <c r="B51" s="167" t="s">
        <v>86</v>
      </c>
      <c r="C51" s="162"/>
    </row>
    <row r="52" spans="2:3" x14ac:dyDescent="0.25">
      <c r="B52" s="167" t="s">
        <v>606</v>
      </c>
      <c r="C52" s="162"/>
    </row>
  </sheetData>
  <mergeCells count="23">
    <mergeCell ref="K2:O2"/>
    <mergeCell ref="K3:O3"/>
    <mergeCell ref="B2:J2"/>
    <mergeCell ref="B5:B7"/>
    <mergeCell ref="B47:B50"/>
    <mergeCell ref="B17:B18"/>
    <mergeCell ref="B19:B21"/>
    <mergeCell ref="B33:B39"/>
    <mergeCell ref="B40:B42"/>
    <mergeCell ref="B43:B46"/>
    <mergeCell ref="B14:B16"/>
    <mergeCell ref="B8:B11"/>
    <mergeCell ref="P3:P4"/>
    <mergeCell ref="Q3:Q4"/>
    <mergeCell ref="B3:B4"/>
    <mergeCell ref="C3:C4"/>
    <mergeCell ref="D3:D4"/>
    <mergeCell ref="E3:E4"/>
    <mergeCell ref="F3:F4"/>
    <mergeCell ref="G3:G4"/>
    <mergeCell ref="H3:H4"/>
    <mergeCell ref="J3:J4"/>
    <mergeCell ref="I3:I4"/>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0ED3D9-6E10-4620-B1EB-428FDBC7B829}">
  <dimension ref="B1:J14"/>
  <sheetViews>
    <sheetView zoomScale="70" zoomScaleNormal="70" workbookViewId="0">
      <selection activeCell="G6" sqref="G6:G7"/>
    </sheetView>
  </sheetViews>
  <sheetFormatPr baseColWidth="10" defaultColWidth="11.42578125" defaultRowHeight="15" x14ac:dyDescent="0.25"/>
  <cols>
    <col min="1" max="1" width="9.140625" customWidth="1"/>
    <col min="2" max="2" width="23" customWidth="1"/>
    <col min="3" max="5" width="17.7109375" customWidth="1"/>
    <col min="6" max="8" width="30.85546875" customWidth="1"/>
    <col min="9" max="10" width="23.5703125" customWidth="1"/>
  </cols>
  <sheetData>
    <row r="1" spans="2:10" ht="15.75" thickBot="1" x14ac:dyDescent="0.3"/>
    <row r="2" spans="2:10" ht="24.75" customHeight="1" x14ac:dyDescent="0.25">
      <c r="B2" s="388" t="s">
        <v>607</v>
      </c>
      <c r="C2" s="112" t="s">
        <v>608</v>
      </c>
      <c r="D2" s="369"/>
      <c r="E2" s="370"/>
      <c r="F2" s="363"/>
      <c r="G2" s="365"/>
      <c r="H2" s="365" t="s">
        <v>609</v>
      </c>
      <c r="I2" s="358"/>
      <c r="J2" s="359" t="s">
        <v>492</v>
      </c>
    </row>
    <row r="3" spans="2:10" ht="24.75" customHeight="1" thickBot="1" x14ac:dyDescent="0.3">
      <c r="B3" s="389"/>
      <c r="C3" s="113">
        <v>1</v>
      </c>
      <c r="D3" s="361"/>
      <c r="E3" s="371"/>
      <c r="F3" s="364"/>
      <c r="G3" s="366"/>
      <c r="H3" s="366"/>
      <c r="I3" s="358"/>
      <c r="J3" s="360"/>
    </row>
    <row r="4" spans="2:10" ht="24.75" customHeight="1" x14ac:dyDescent="0.25">
      <c r="B4" s="389"/>
      <c r="C4" s="114" t="s">
        <v>610</v>
      </c>
      <c r="D4" s="361"/>
      <c r="E4" s="362"/>
      <c r="F4" s="363"/>
      <c r="G4" s="363" t="s">
        <v>611</v>
      </c>
      <c r="H4" s="365" t="s">
        <v>612</v>
      </c>
      <c r="I4" s="358"/>
      <c r="J4" s="367" t="s">
        <v>487</v>
      </c>
    </row>
    <row r="5" spans="2:10" ht="24.75" customHeight="1" thickBot="1" x14ac:dyDescent="0.3">
      <c r="B5" s="389"/>
      <c r="C5" s="115">
        <v>0.8</v>
      </c>
      <c r="D5" s="361"/>
      <c r="E5" s="362"/>
      <c r="F5" s="364"/>
      <c r="G5" s="364"/>
      <c r="H5" s="366"/>
      <c r="I5" s="358"/>
      <c r="J5" s="368"/>
    </row>
    <row r="6" spans="2:10" ht="95.25" customHeight="1" x14ac:dyDescent="0.25">
      <c r="B6" s="389"/>
      <c r="C6" s="114" t="s">
        <v>613</v>
      </c>
      <c r="D6" s="361"/>
      <c r="E6" s="362"/>
      <c r="F6" s="374" t="s">
        <v>614</v>
      </c>
      <c r="G6" s="363" t="s">
        <v>615</v>
      </c>
      <c r="H6" s="363" t="s">
        <v>616</v>
      </c>
      <c r="I6" s="358"/>
      <c r="J6" s="391" t="s">
        <v>617</v>
      </c>
    </row>
    <row r="7" spans="2:10" ht="95.25" customHeight="1" thickBot="1" x14ac:dyDescent="0.3">
      <c r="B7" s="389"/>
      <c r="C7" s="115">
        <v>0.6</v>
      </c>
      <c r="D7" s="361"/>
      <c r="E7" s="362"/>
      <c r="F7" s="375"/>
      <c r="G7" s="364"/>
      <c r="H7" s="364"/>
      <c r="I7" s="358"/>
      <c r="J7" s="392"/>
    </row>
    <row r="8" spans="2:10" ht="66" customHeight="1" x14ac:dyDescent="0.25">
      <c r="B8" s="389"/>
      <c r="C8" s="114" t="s">
        <v>618</v>
      </c>
      <c r="D8" s="384"/>
      <c r="E8" s="362"/>
      <c r="F8" s="374"/>
      <c r="G8" s="374" t="s">
        <v>619</v>
      </c>
      <c r="H8" s="363" t="s">
        <v>620</v>
      </c>
      <c r="I8" s="358"/>
      <c r="J8" s="372" t="s">
        <v>621</v>
      </c>
    </row>
    <row r="9" spans="2:10" ht="66" customHeight="1" thickBot="1" x14ac:dyDescent="0.3">
      <c r="B9" s="389"/>
      <c r="C9" s="115">
        <v>0.4</v>
      </c>
      <c r="D9" s="384"/>
      <c r="E9" s="362"/>
      <c r="F9" s="375"/>
      <c r="G9" s="375"/>
      <c r="H9" s="364"/>
      <c r="I9" s="358"/>
      <c r="J9" s="373"/>
    </row>
    <row r="10" spans="2:10" ht="42.75" customHeight="1" x14ac:dyDescent="0.25">
      <c r="B10" s="389"/>
      <c r="C10" s="114" t="s">
        <v>622</v>
      </c>
      <c r="D10" s="384"/>
      <c r="E10" s="386"/>
      <c r="F10" s="374"/>
      <c r="G10" s="374" t="s">
        <v>381</v>
      </c>
      <c r="H10" s="374"/>
      <c r="I10" s="377"/>
      <c r="J10" s="376"/>
    </row>
    <row r="11" spans="2:10" ht="42.75" customHeight="1" thickBot="1" x14ac:dyDescent="0.3">
      <c r="B11" s="390"/>
      <c r="C11" s="115">
        <v>0.2</v>
      </c>
      <c r="D11" s="385"/>
      <c r="E11" s="387"/>
      <c r="F11" s="375"/>
      <c r="G11" s="375"/>
      <c r="H11" s="375"/>
      <c r="I11" s="377"/>
      <c r="J11" s="377"/>
    </row>
    <row r="12" spans="2:10" ht="37.5" customHeight="1" x14ac:dyDescent="0.25">
      <c r="B12" s="376"/>
      <c r="C12" s="378"/>
      <c r="D12" s="110" t="s">
        <v>623</v>
      </c>
      <c r="E12" s="110" t="s">
        <v>624</v>
      </c>
      <c r="F12" s="110" t="s">
        <v>520</v>
      </c>
      <c r="G12" s="110" t="s">
        <v>139</v>
      </c>
      <c r="H12" s="110" t="s">
        <v>625</v>
      </c>
      <c r="I12" s="379"/>
      <c r="J12" s="380"/>
    </row>
    <row r="13" spans="2:10" ht="37.5" customHeight="1" thickBot="1" x14ac:dyDescent="0.3">
      <c r="B13" s="377"/>
      <c r="C13" s="358"/>
      <c r="D13" s="111">
        <v>0.2</v>
      </c>
      <c r="E13" s="111">
        <v>0.4</v>
      </c>
      <c r="F13" s="111">
        <v>0.6</v>
      </c>
      <c r="G13" s="111">
        <v>0.8</v>
      </c>
      <c r="H13" s="111">
        <v>1</v>
      </c>
      <c r="I13" s="379"/>
      <c r="J13" s="380"/>
    </row>
    <row r="14" spans="2:10" ht="37.5" customHeight="1" thickBot="1" x14ac:dyDescent="0.3">
      <c r="D14" s="381" t="s">
        <v>626</v>
      </c>
      <c r="E14" s="382"/>
      <c r="F14" s="382"/>
      <c r="G14" s="382"/>
      <c r="H14" s="383"/>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65CFB-A817-4C2A-9C5D-901DCB3305A9}">
  <dimension ref="B1:J14"/>
  <sheetViews>
    <sheetView zoomScale="60" zoomScaleNormal="60" workbookViewId="0">
      <selection activeCell="G8" sqref="G8:G9"/>
    </sheetView>
  </sheetViews>
  <sheetFormatPr baseColWidth="10" defaultColWidth="11.42578125" defaultRowHeight="15" x14ac:dyDescent="0.25"/>
  <cols>
    <col min="1" max="1" width="7.28515625" customWidth="1"/>
    <col min="2" max="2" width="22.85546875" customWidth="1"/>
    <col min="4" max="5" width="17.85546875" customWidth="1"/>
    <col min="6" max="8" width="28.5703125" customWidth="1"/>
  </cols>
  <sheetData>
    <row r="1" spans="2:10" ht="15.75" thickBot="1" x14ac:dyDescent="0.3"/>
    <row r="2" spans="2:10" x14ac:dyDescent="0.25">
      <c r="B2" s="388" t="s">
        <v>607</v>
      </c>
      <c r="C2" s="108" t="s">
        <v>608</v>
      </c>
      <c r="D2" s="369"/>
      <c r="E2" s="370"/>
      <c r="F2" s="363"/>
      <c r="G2" s="365"/>
      <c r="H2" s="365"/>
      <c r="I2" s="358"/>
      <c r="J2" s="359" t="s">
        <v>492</v>
      </c>
    </row>
    <row r="3" spans="2:10" ht="15.75" thickBot="1" x14ac:dyDescent="0.3">
      <c r="B3" s="389"/>
      <c r="C3" s="109">
        <v>1</v>
      </c>
      <c r="D3" s="361"/>
      <c r="E3" s="371"/>
      <c r="F3" s="364"/>
      <c r="G3" s="366"/>
      <c r="H3" s="366"/>
      <c r="I3" s="358"/>
      <c r="J3" s="360"/>
    </row>
    <row r="4" spans="2:10" x14ac:dyDescent="0.25">
      <c r="B4" s="389"/>
      <c r="C4" s="110" t="s">
        <v>610</v>
      </c>
      <c r="D4" s="361"/>
      <c r="E4" s="362"/>
      <c r="F4" s="363"/>
      <c r="G4" s="363"/>
      <c r="H4" s="365"/>
      <c r="I4" s="358"/>
      <c r="J4" s="367" t="s">
        <v>487</v>
      </c>
    </row>
    <row r="5" spans="2:10" ht="15.75" thickBot="1" x14ac:dyDescent="0.3">
      <c r="B5" s="389"/>
      <c r="C5" s="111">
        <v>0.8</v>
      </c>
      <c r="D5" s="361"/>
      <c r="E5" s="362"/>
      <c r="F5" s="364"/>
      <c r="G5" s="364"/>
      <c r="H5" s="366"/>
      <c r="I5" s="358"/>
      <c r="J5" s="368"/>
    </row>
    <row r="6" spans="2:10" ht="36" customHeight="1" x14ac:dyDescent="0.25">
      <c r="B6" s="389"/>
      <c r="C6" s="110" t="s">
        <v>613</v>
      </c>
      <c r="D6" s="361"/>
      <c r="E6" s="362"/>
      <c r="F6" s="374"/>
      <c r="G6" s="363" t="s">
        <v>611</v>
      </c>
      <c r="H6" s="363" t="s">
        <v>627</v>
      </c>
      <c r="I6" s="358"/>
      <c r="J6" s="391" t="s">
        <v>617</v>
      </c>
    </row>
    <row r="7" spans="2:10" ht="36" customHeight="1" thickBot="1" x14ac:dyDescent="0.3">
      <c r="B7" s="389"/>
      <c r="C7" s="111">
        <v>0.6</v>
      </c>
      <c r="D7" s="361"/>
      <c r="E7" s="362"/>
      <c r="F7" s="375"/>
      <c r="G7" s="364"/>
      <c r="H7" s="364"/>
      <c r="I7" s="358"/>
      <c r="J7" s="392"/>
    </row>
    <row r="8" spans="2:10" ht="97.5" customHeight="1" x14ac:dyDescent="0.25">
      <c r="B8" s="389"/>
      <c r="C8" s="110" t="s">
        <v>618</v>
      </c>
      <c r="D8" s="384"/>
      <c r="E8" s="362"/>
      <c r="F8" s="374" t="s">
        <v>628</v>
      </c>
      <c r="G8" s="374" t="s">
        <v>629</v>
      </c>
      <c r="H8" s="363" t="s">
        <v>630</v>
      </c>
      <c r="I8" s="358"/>
      <c r="J8" s="372" t="s">
        <v>621</v>
      </c>
    </row>
    <row r="9" spans="2:10" ht="97.5" customHeight="1" thickBot="1" x14ac:dyDescent="0.3">
      <c r="B9" s="389"/>
      <c r="C9" s="111">
        <v>0.4</v>
      </c>
      <c r="D9" s="384"/>
      <c r="E9" s="362"/>
      <c r="F9" s="375"/>
      <c r="G9" s="375"/>
      <c r="H9" s="364"/>
      <c r="I9" s="358"/>
      <c r="J9" s="373"/>
    </row>
    <row r="10" spans="2:10" ht="33.75" customHeight="1" x14ac:dyDescent="0.25">
      <c r="B10" s="389"/>
      <c r="C10" s="110" t="s">
        <v>622</v>
      </c>
      <c r="D10" s="384"/>
      <c r="E10" s="386"/>
      <c r="F10" s="374"/>
      <c r="G10" s="374" t="s">
        <v>631</v>
      </c>
      <c r="H10" s="374" t="s">
        <v>247</v>
      </c>
      <c r="I10" s="377"/>
      <c r="J10" s="376"/>
    </row>
    <row r="11" spans="2:10" ht="33.75" customHeight="1" thickBot="1" x14ac:dyDescent="0.3">
      <c r="B11" s="390"/>
      <c r="C11" s="111">
        <v>0.2</v>
      </c>
      <c r="D11" s="385"/>
      <c r="E11" s="387"/>
      <c r="F11" s="375"/>
      <c r="G11" s="375"/>
      <c r="H11" s="375"/>
      <c r="I11" s="377"/>
      <c r="J11" s="377"/>
    </row>
    <row r="12" spans="2:10" ht="36" customHeight="1" x14ac:dyDescent="0.25">
      <c r="B12" s="376"/>
      <c r="C12" s="378"/>
      <c r="D12" s="110" t="s">
        <v>623</v>
      </c>
      <c r="E12" s="110" t="s">
        <v>624</v>
      </c>
      <c r="F12" s="110" t="s">
        <v>520</v>
      </c>
      <c r="G12" s="110" t="s">
        <v>139</v>
      </c>
      <c r="H12" s="110" t="s">
        <v>625</v>
      </c>
      <c r="I12" s="379"/>
      <c r="J12" s="380"/>
    </row>
    <row r="13" spans="2:10" ht="36" customHeight="1" thickBot="1" x14ac:dyDescent="0.3">
      <c r="B13" s="377"/>
      <c r="C13" s="358"/>
      <c r="D13" s="111">
        <v>0.2</v>
      </c>
      <c r="E13" s="111">
        <v>0.4</v>
      </c>
      <c r="F13" s="111">
        <v>0.6</v>
      </c>
      <c r="G13" s="111">
        <v>0.8</v>
      </c>
      <c r="H13" s="111">
        <v>1</v>
      </c>
      <c r="I13" s="379"/>
      <c r="J13" s="380"/>
    </row>
    <row r="14" spans="2:10" ht="36" customHeight="1" thickBot="1" x14ac:dyDescent="0.3">
      <c r="D14" s="381" t="s">
        <v>626</v>
      </c>
      <c r="E14" s="382"/>
      <c r="F14" s="382"/>
      <c r="G14" s="382"/>
      <c r="H14" s="383"/>
    </row>
  </sheetData>
  <mergeCells count="40">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 ref="J8:J9"/>
    <mergeCell ref="D6:D7"/>
    <mergeCell ref="E6:E7"/>
    <mergeCell ref="F6:F7"/>
    <mergeCell ref="G6:G7"/>
    <mergeCell ref="E8:E9"/>
    <mergeCell ref="F8:F9"/>
    <mergeCell ref="G8:G9"/>
    <mergeCell ref="H8:H9"/>
    <mergeCell ref="I8:I9"/>
    <mergeCell ref="I2:I3"/>
    <mergeCell ref="J2:J3"/>
    <mergeCell ref="D4:D5"/>
    <mergeCell ref="E4:E5"/>
    <mergeCell ref="F4:F5"/>
    <mergeCell ref="G4:G5"/>
    <mergeCell ref="H4:H5"/>
    <mergeCell ref="I4:I5"/>
    <mergeCell ref="J4:J5"/>
    <mergeCell ref="D2:D3"/>
    <mergeCell ref="E2:E3"/>
    <mergeCell ref="F2:F3"/>
    <mergeCell ref="G2:G3"/>
    <mergeCell ref="H2:H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33F0C-941E-4CB1-B72A-3FDFF93F6E20}">
  <dimension ref="B1:F9"/>
  <sheetViews>
    <sheetView workbookViewId="0">
      <selection activeCell="B2" sqref="B2:D2"/>
    </sheetView>
  </sheetViews>
  <sheetFormatPr baseColWidth="10" defaultColWidth="11.42578125" defaultRowHeight="15" x14ac:dyDescent="0.25"/>
  <cols>
    <col min="2" max="2" width="9.28515625" bestFit="1" customWidth="1"/>
    <col min="3" max="3" width="6.140625" bestFit="1" customWidth="1"/>
    <col min="4" max="4" width="41.28515625" customWidth="1"/>
  </cols>
  <sheetData>
    <row r="1" spans="2:6" ht="15.75" thickBot="1" x14ac:dyDescent="0.3"/>
    <row r="2" spans="2:6" ht="15.75" thickBot="1" x14ac:dyDescent="0.3">
      <c r="B2" s="393" t="s">
        <v>632</v>
      </c>
      <c r="C2" s="394"/>
      <c r="D2" s="395"/>
    </row>
    <row r="3" spans="2:6" ht="15.75" thickBot="1" x14ac:dyDescent="0.3"/>
    <row r="4" spans="2:6" ht="15.75" thickBot="1" x14ac:dyDescent="0.3">
      <c r="B4" s="396" t="s">
        <v>23</v>
      </c>
      <c r="C4" s="397"/>
      <c r="D4" s="214" t="s">
        <v>42</v>
      </c>
    </row>
    <row r="5" spans="2:6" ht="27.75" thickBot="1" x14ac:dyDescent="0.3">
      <c r="B5" s="102" t="s">
        <v>622</v>
      </c>
      <c r="C5" s="97">
        <v>0.2</v>
      </c>
      <c r="D5" s="96" t="s">
        <v>633</v>
      </c>
      <c r="E5" s="95">
        <v>0.2</v>
      </c>
      <c r="F5" s="94" t="s">
        <v>622</v>
      </c>
    </row>
    <row r="6" spans="2:6" ht="27.75" thickBot="1" x14ac:dyDescent="0.3">
      <c r="B6" s="101" t="s">
        <v>618</v>
      </c>
      <c r="C6" s="97">
        <v>0.4</v>
      </c>
      <c r="D6" s="96" t="s">
        <v>634</v>
      </c>
      <c r="E6" s="95">
        <v>0.4</v>
      </c>
      <c r="F6" s="94" t="s">
        <v>618</v>
      </c>
    </row>
    <row r="7" spans="2:6" ht="27.75" thickBot="1" x14ac:dyDescent="0.3">
      <c r="B7" s="100" t="s">
        <v>613</v>
      </c>
      <c r="C7" s="97">
        <v>0.6</v>
      </c>
      <c r="D7" s="96" t="s">
        <v>635</v>
      </c>
      <c r="E7" s="95">
        <v>0.6</v>
      </c>
      <c r="F7" s="94" t="s">
        <v>613</v>
      </c>
    </row>
    <row r="8" spans="2:6" ht="41.25" thickBot="1" x14ac:dyDescent="0.3">
      <c r="B8" s="99" t="s">
        <v>610</v>
      </c>
      <c r="C8" s="97">
        <v>0.8</v>
      </c>
      <c r="D8" s="96" t="s">
        <v>636</v>
      </c>
      <c r="E8" s="95">
        <v>0.8</v>
      </c>
      <c r="F8" s="94" t="s">
        <v>610</v>
      </c>
    </row>
    <row r="9" spans="2:6" ht="27.75" thickBot="1" x14ac:dyDescent="0.3">
      <c r="B9" s="98" t="s">
        <v>608</v>
      </c>
      <c r="C9" s="97">
        <v>1</v>
      </c>
      <c r="D9" s="96" t="s">
        <v>637</v>
      </c>
      <c r="E9" s="95">
        <v>1</v>
      </c>
      <c r="F9" s="94" t="s">
        <v>608</v>
      </c>
    </row>
  </sheetData>
  <mergeCells count="2">
    <mergeCell ref="B2:D2"/>
    <mergeCell ref="B4:C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CH54"/>
  <sheetViews>
    <sheetView topLeftCell="B1" zoomScale="118" zoomScaleNormal="118" workbookViewId="0">
      <pane xSplit="7" ySplit="4" topLeftCell="BL21" activePane="bottomRight" state="frozen"/>
      <selection pane="topRight" activeCell="I1" sqref="I1"/>
      <selection pane="bottomLeft" activeCell="B5" sqref="B5"/>
      <selection pane="bottomRight" activeCell="BO2" sqref="BO2:BP2"/>
    </sheetView>
  </sheetViews>
  <sheetFormatPr baseColWidth="10" defaultColWidth="11.42578125" defaultRowHeight="11.25" x14ac:dyDescent="0.15"/>
  <cols>
    <col min="1" max="1" width="11.42578125" style="16"/>
    <col min="2" max="2" width="6.42578125" style="16" customWidth="1"/>
    <col min="3" max="5" width="10.85546875" style="16"/>
    <col min="6" max="6" width="10.85546875" style="16" customWidth="1"/>
    <col min="7" max="7" width="10.85546875" style="16"/>
    <col min="8" max="8" width="13.42578125" style="16" customWidth="1"/>
    <col min="9" max="63" width="11.42578125" style="16" customWidth="1"/>
    <col min="64" max="64" width="10.7109375" style="16" customWidth="1"/>
    <col min="65" max="65" width="9.140625" style="16" customWidth="1"/>
    <col min="66" max="66" width="8.85546875" style="16" customWidth="1"/>
    <col min="67" max="67" width="9" style="16" customWidth="1"/>
    <col min="68" max="68" width="8.7109375" style="16" customWidth="1"/>
    <col min="69" max="69" width="9.7109375" style="16" customWidth="1"/>
    <col min="70" max="70" width="11.28515625" style="16" customWidth="1"/>
    <col min="71" max="82" width="11.42578125" style="16" customWidth="1"/>
    <col min="83" max="16384" width="11.42578125" style="16"/>
  </cols>
  <sheetData>
    <row r="1" spans="2:86" ht="12" thickBot="1" x14ac:dyDescent="0.2">
      <c r="B1" s="402" t="s">
        <v>638</v>
      </c>
      <c r="C1" s="403"/>
      <c r="D1" s="403"/>
      <c r="E1" s="403"/>
      <c r="F1" s="403"/>
      <c r="G1" s="403"/>
      <c r="H1" s="403"/>
      <c r="I1" s="403"/>
      <c r="J1" s="403"/>
      <c r="K1" s="403"/>
      <c r="L1" s="403"/>
      <c r="M1" s="403"/>
      <c r="N1" s="403"/>
      <c r="O1" s="403"/>
      <c r="P1" s="403"/>
      <c r="Q1" s="403"/>
      <c r="R1" s="403"/>
      <c r="S1" s="403"/>
      <c r="T1" s="403"/>
      <c r="U1" s="403"/>
      <c r="V1" s="403"/>
      <c r="W1" s="403"/>
      <c r="X1" s="403"/>
      <c r="Y1" s="403"/>
      <c r="Z1" s="403"/>
      <c r="AA1" s="403"/>
      <c r="AB1" s="403"/>
      <c r="AC1" s="403"/>
      <c r="AD1" s="403"/>
      <c r="AE1" s="403"/>
      <c r="AF1" s="403"/>
      <c r="AG1" s="403"/>
      <c r="AH1" s="403"/>
      <c r="AI1" s="403"/>
      <c r="AJ1" s="403"/>
      <c r="AK1" s="403"/>
      <c r="AL1" s="403"/>
      <c r="AM1" s="403"/>
      <c r="AN1" s="403"/>
      <c r="AO1" s="403"/>
      <c r="AP1" s="403"/>
      <c r="AQ1" s="403"/>
      <c r="AR1" s="403"/>
      <c r="AS1" s="403"/>
      <c r="AT1" s="403"/>
      <c r="AU1" s="403"/>
      <c r="AV1" s="403"/>
      <c r="AW1" s="403"/>
      <c r="AX1" s="403"/>
      <c r="AY1" s="403"/>
      <c r="AZ1" s="403"/>
      <c r="BA1" s="403"/>
      <c r="BB1" s="403"/>
      <c r="BC1" s="403"/>
      <c r="BD1" s="403"/>
      <c r="BE1" s="403"/>
      <c r="BF1" s="403"/>
      <c r="BG1" s="403"/>
      <c r="BH1" s="403"/>
      <c r="BI1" s="403"/>
      <c r="BJ1" s="403"/>
      <c r="BK1" s="403"/>
      <c r="BL1" s="403"/>
      <c r="BM1" s="403"/>
      <c r="BN1" s="403"/>
      <c r="BO1" s="403"/>
      <c r="BP1" s="403"/>
      <c r="BQ1" s="403"/>
      <c r="BR1" s="403"/>
      <c r="BS1" s="403"/>
      <c r="BT1" s="403"/>
      <c r="BU1" s="403"/>
      <c r="BV1" s="403"/>
      <c r="BW1" s="403"/>
      <c r="BX1" s="403"/>
      <c r="BY1" s="403"/>
      <c r="BZ1" s="403"/>
      <c r="CA1" s="403"/>
      <c r="CB1" s="403"/>
      <c r="CC1" s="403"/>
      <c r="CD1" s="403"/>
      <c r="CE1" s="403"/>
      <c r="CF1" s="403"/>
      <c r="CG1" s="403"/>
      <c r="CH1" s="403"/>
    </row>
    <row r="2" spans="2:86" x14ac:dyDescent="0.15">
      <c r="B2" s="421" t="s">
        <v>638</v>
      </c>
      <c r="C2" s="421"/>
      <c r="D2" s="421"/>
      <c r="E2" s="421"/>
      <c r="F2" s="421"/>
      <c r="G2" s="421"/>
      <c r="H2" s="422"/>
      <c r="I2" s="398" t="s">
        <v>639</v>
      </c>
      <c r="J2" s="399"/>
      <c r="K2" s="398" t="s">
        <v>640</v>
      </c>
      <c r="L2" s="399"/>
      <c r="M2" s="398" t="s">
        <v>641</v>
      </c>
      <c r="N2" s="399"/>
      <c r="O2" s="398" t="s">
        <v>642</v>
      </c>
      <c r="P2" s="399"/>
      <c r="Q2" s="423" t="s">
        <v>643</v>
      </c>
      <c r="R2" s="424"/>
      <c r="S2" s="398" t="s">
        <v>644</v>
      </c>
      <c r="T2" s="399"/>
      <c r="U2" s="398" t="s">
        <v>645</v>
      </c>
      <c r="V2" s="399"/>
      <c r="W2" s="398" t="s">
        <v>646</v>
      </c>
      <c r="X2" s="399"/>
      <c r="Y2" s="398" t="s">
        <v>647</v>
      </c>
      <c r="Z2" s="399"/>
      <c r="AA2" s="398" t="s">
        <v>648</v>
      </c>
      <c r="AB2" s="399"/>
      <c r="AC2" s="398" t="s">
        <v>649</v>
      </c>
      <c r="AD2" s="399"/>
      <c r="AE2" s="398" t="s">
        <v>650</v>
      </c>
      <c r="AF2" s="399"/>
      <c r="AG2" s="398" t="s">
        <v>651</v>
      </c>
      <c r="AH2" s="399"/>
      <c r="AI2" s="398" t="s">
        <v>652</v>
      </c>
      <c r="AJ2" s="399"/>
      <c r="AK2" s="398" t="s">
        <v>653</v>
      </c>
      <c r="AL2" s="399"/>
      <c r="AM2" s="398" t="s">
        <v>654</v>
      </c>
      <c r="AN2" s="399"/>
      <c r="AO2" s="398" t="s">
        <v>655</v>
      </c>
      <c r="AP2" s="399"/>
      <c r="AQ2" s="398" t="s">
        <v>656</v>
      </c>
      <c r="AR2" s="399"/>
      <c r="AS2" s="398" t="s">
        <v>657</v>
      </c>
      <c r="AT2" s="399"/>
      <c r="AU2" s="423" t="s">
        <v>658</v>
      </c>
      <c r="AV2" s="399"/>
      <c r="AW2" s="398" t="s">
        <v>659</v>
      </c>
      <c r="AX2" s="399"/>
      <c r="AY2" s="398" t="s">
        <v>660</v>
      </c>
      <c r="AZ2" s="399"/>
      <c r="BA2" s="398" t="s">
        <v>661</v>
      </c>
      <c r="BB2" s="399"/>
      <c r="BC2" s="398" t="s">
        <v>662</v>
      </c>
      <c r="BD2" s="399"/>
      <c r="BE2" s="398" t="s">
        <v>663</v>
      </c>
      <c r="BF2" s="399"/>
      <c r="BG2" s="398" t="s">
        <v>664</v>
      </c>
      <c r="BH2" s="399"/>
      <c r="BI2" s="398" t="s">
        <v>665</v>
      </c>
      <c r="BJ2" s="399"/>
      <c r="BK2" s="398" t="s">
        <v>666</v>
      </c>
      <c r="BL2" s="399"/>
      <c r="BM2" s="398" t="s">
        <v>667</v>
      </c>
      <c r="BN2" s="399"/>
      <c r="BO2" s="398" t="s">
        <v>668</v>
      </c>
      <c r="BP2" s="399"/>
      <c r="BQ2" s="398" t="s">
        <v>669</v>
      </c>
      <c r="BR2" s="399"/>
      <c r="BS2" s="398" t="s">
        <v>670</v>
      </c>
      <c r="BT2" s="399"/>
      <c r="BU2" s="398" t="s">
        <v>671</v>
      </c>
      <c r="BV2" s="399"/>
      <c r="BW2" s="398" t="s">
        <v>672</v>
      </c>
      <c r="BX2" s="399"/>
      <c r="BY2" s="398" t="s">
        <v>673</v>
      </c>
      <c r="BZ2" s="399"/>
      <c r="CA2" s="398" t="s">
        <v>674</v>
      </c>
      <c r="CB2" s="399"/>
      <c r="CC2" s="398" t="s">
        <v>675</v>
      </c>
      <c r="CD2" s="399"/>
      <c r="CE2" s="398" t="s">
        <v>676</v>
      </c>
      <c r="CF2" s="399"/>
      <c r="CG2" s="398" t="s">
        <v>677</v>
      </c>
      <c r="CH2" s="399"/>
    </row>
    <row r="3" spans="2:86" x14ac:dyDescent="0.15">
      <c r="B3" s="417" t="s">
        <v>678</v>
      </c>
      <c r="C3" s="408" t="s">
        <v>679</v>
      </c>
      <c r="D3" s="409"/>
      <c r="E3" s="409"/>
      <c r="F3" s="409"/>
      <c r="G3" s="409"/>
      <c r="H3" s="410"/>
      <c r="I3" s="400" t="s">
        <v>680</v>
      </c>
      <c r="J3" s="401"/>
      <c r="K3" s="400" t="s">
        <v>680</v>
      </c>
      <c r="L3" s="401"/>
      <c r="M3" s="400" t="s">
        <v>680</v>
      </c>
      <c r="N3" s="401"/>
      <c r="O3" s="400" t="s">
        <v>680</v>
      </c>
      <c r="P3" s="401"/>
      <c r="Q3" s="413" t="s">
        <v>680</v>
      </c>
      <c r="R3" s="410"/>
      <c r="S3" s="400" t="s">
        <v>680</v>
      </c>
      <c r="T3" s="401"/>
      <c r="U3" s="400" t="s">
        <v>680</v>
      </c>
      <c r="V3" s="401"/>
      <c r="W3" s="400" t="s">
        <v>680</v>
      </c>
      <c r="X3" s="401"/>
      <c r="Y3" s="400" t="s">
        <v>680</v>
      </c>
      <c r="Z3" s="401"/>
      <c r="AA3" s="400" t="s">
        <v>680</v>
      </c>
      <c r="AB3" s="401"/>
      <c r="AC3" s="400" t="s">
        <v>680</v>
      </c>
      <c r="AD3" s="401"/>
      <c r="AE3" s="400" t="s">
        <v>680</v>
      </c>
      <c r="AF3" s="401"/>
      <c r="AG3" s="400" t="s">
        <v>680</v>
      </c>
      <c r="AH3" s="401"/>
      <c r="AI3" s="400" t="s">
        <v>680</v>
      </c>
      <c r="AJ3" s="401"/>
      <c r="AK3" s="400" t="s">
        <v>680</v>
      </c>
      <c r="AL3" s="401"/>
      <c r="AM3" s="400" t="s">
        <v>680</v>
      </c>
      <c r="AN3" s="401"/>
      <c r="AO3" s="400" t="s">
        <v>680</v>
      </c>
      <c r="AP3" s="401"/>
      <c r="AQ3" s="400" t="s">
        <v>680</v>
      </c>
      <c r="AR3" s="401"/>
      <c r="AS3" s="400" t="s">
        <v>680</v>
      </c>
      <c r="AT3" s="401"/>
      <c r="AU3" s="413" t="s">
        <v>680</v>
      </c>
      <c r="AV3" s="401"/>
      <c r="AW3" s="400" t="s">
        <v>680</v>
      </c>
      <c r="AX3" s="401"/>
      <c r="AY3" s="400" t="s">
        <v>680</v>
      </c>
      <c r="AZ3" s="401"/>
      <c r="BA3" s="400" t="s">
        <v>680</v>
      </c>
      <c r="BB3" s="401"/>
      <c r="BC3" s="400" t="s">
        <v>680</v>
      </c>
      <c r="BD3" s="401"/>
      <c r="BE3" s="400" t="s">
        <v>680</v>
      </c>
      <c r="BF3" s="401"/>
      <c r="BG3" s="400" t="s">
        <v>680</v>
      </c>
      <c r="BH3" s="401"/>
      <c r="BI3" s="400" t="s">
        <v>680</v>
      </c>
      <c r="BJ3" s="401"/>
      <c r="BK3" s="400" t="s">
        <v>680</v>
      </c>
      <c r="BL3" s="401"/>
      <c r="BM3" s="400" t="s">
        <v>680</v>
      </c>
      <c r="BN3" s="401"/>
      <c r="BO3" s="400" t="s">
        <v>680</v>
      </c>
      <c r="BP3" s="401"/>
      <c r="BQ3" s="400" t="s">
        <v>680</v>
      </c>
      <c r="BR3" s="401"/>
      <c r="BS3" s="400" t="s">
        <v>680</v>
      </c>
      <c r="BT3" s="401"/>
      <c r="BU3" s="400" t="s">
        <v>680</v>
      </c>
      <c r="BV3" s="401"/>
      <c r="BW3" s="400" t="s">
        <v>680</v>
      </c>
      <c r="BX3" s="401"/>
      <c r="BY3" s="400" t="s">
        <v>680</v>
      </c>
      <c r="BZ3" s="401"/>
      <c r="CA3" s="400" t="s">
        <v>680</v>
      </c>
      <c r="CB3" s="401"/>
      <c r="CC3" s="400" t="s">
        <v>680</v>
      </c>
      <c r="CD3" s="401"/>
      <c r="CE3" s="400" t="s">
        <v>680</v>
      </c>
      <c r="CF3" s="401"/>
      <c r="CG3" s="400" t="s">
        <v>680</v>
      </c>
      <c r="CH3" s="401"/>
    </row>
    <row r="4" spans="2:86" x14ac:dyDescent="0.15">
      <c r="B4" s="417"/>
      <c r="C4" s="409"/>
      <c r="D4" s="409"/>
      <c r="E4" s="409"/>
      <c r="F4" s="409"/>
      <c r="G4" s="409"/>
      <c r="H4" s="410"/>
      <c r="I4" s="215" t="s">
        <v>681</v>
      </c>
      <c r="J4" s="216" t="s">
        <v>682</v>
      </c>
      <c r="K4" s="215" t="s">
        <v>681</v>
      </c>
      <c r="L4" s="216" t="s">
        <v>682</v>
      </c>
      <c r="M4" s="215" t="s">
        <v>681</v>
      </c>
      <c r="N4" s="216" t="s">
        <v>682</v>
      </c>
      <c r="O4" s="215" t="s">
        <v>681</v>
      </c>
      <c r="P4" s="216" t="s">
        <v>682</v>
      </c>
      <c r="Q4" s="217" t="s">
        <v>681</v>
      </c>
      <c r="R4" s="218" t="s">
        <v>682</v>
      </c>
      <c r="S4" s="215" t="s">
        <v>681</v>
      </c>
      <c r="T4" s="216" t="s">
        <v>682</v>
      </c>
      <c r="U4" s="215" t="s">
        <v>681</v>
      </c>
      <c r="V4" s="216" t="s">
        <v>682</v>
      </c>
      <c r="W4" s="215" t="s">
        <v>681</v>
      </c>
      <c r="X4" s="216" t="s">
        <v>682</v>
      </c>
      <c r="Y4" s="215" t="s">
        <v>681</v>
      </c>
      <c r="Z4" s="216" t="s">
        <v>682</v>
      </c>
      <c r="AA4" s="215" t="s">
        <v>681</v>
      </c>
      <c r="AB4" s="216" t="s">
        <v>682</v>
      </c>
      <c r="AC4" s="215" t="s">
        <v>681</v>
      </c>
      <c r="AD4" s="216" t="s">
        <v>682</v>
      </c>
      <c r="AE4" s="215" t="s">
        <v>681</v>
      </c>
      <c r="AF4" s="216" t="s">
        <v>682</v>
      </c>
      <c r="AG4" s="215" t="s">
        <v>681</v>
      </c>
      <c r="AH4" s="216" t="s">
        <v>682</v>
      </c>
      <c r="AI4" s="215" t="s">
        <v>681</v>
      </c>
      <c r="AJ4" s="216" t="s">
        <v>682</v>
      </c>
      <c r="AK4" s="215" t="s">
        <v>681</v>
      </c>
      <c r="AL4" s="216" t="s">
        <v>682</v>
      </c>
      <c r="AM4" s="215" t="s">
        <v>681</v>
      </c>
      <c r="AN4" s="216" t="s">
        <v>682</v>
      </c>
      <c r="AO4" s="215" t="s">
        <v>681</v>
      </c>
      <c r="AP4" s="216" t="s">
        <v>682</v>
      </c>
      <c r="AQ4" s="215" t="s">
        <v>681</v>
      </c>
      <c r="AR4" s="216" t="s">
        <v>682</v>
      </c>
      <c r="AS4" s="215" t="s">
        <v>681</v>
      </c>
      <c r="AT4" s="216" t="s">
        <v>682</v>
      </c>
      <c r="AU4" s="217" t="s">
        <v>681</v>
      </c>
      <c r="AV4" s="216" t="s">
        <v>682</v>
      </c>
      <c r="AW4" s="215" t="s">
        <v>681</v>
      </c>
      <c r="AX4" s="216" t="s">
        <v>682</v>
      </c>
      <c r="AY4" s="215" t="s">
        <v>681</v>
      </c>
      <c r="AZ4" s="216" t="s">
        <v>682</v>
      </c>
      <c r="BA4" s="215" t="s">
        <v>681</v>
      </c>
      <c r="BB4" s="216" t="s">
        <v>682</v>
      </c>
      <c r="BC4" s="215" t="s">
        <v>681</v>
      </c>
      <c r="BD4" s="216" t="s">
        <v>682</v>
      </c>
      <c r="BE4" s="215" t="s">
        <v>681</v>
      </c>
      <c r="BF4" s="216" t="s">
        <v>682</v>
      </c>
      <c r="BG4" s="215" t="s">
        <v>681</v>
      </c>
      <c r="BH4" s="216" t="s">
        <v>682</v>
      </c>
      <c r="BI4" s="215" t="s">
        <v>681</v>
      </c>
      <c r="BJ4" s="216" t="s">
        <v>682</v>
      </c>
      <c r="BK4" s="215" t="s">
        <v>681</v>
      </c>
      <c r="BL4" s="216" t="s">
        <v>682</v>
      </c>
      <c r="BM4" s="215" t="s">
        <v>681</v>
      </c>
      <c r="BN4" s="216" t="s">
        <v>682</v>
      </c>
      <c r="BO4" s="215" t="s">
        <v>681</v>
      </c>
      <c r="BP4" s="216" t="s">
        <v>682</v>
      </c>
      <c r="BQ4" s="215" t="s">
        <v>681</v>
      </c>
      <c r="BR4" s="216" t="s">
        <v>682</v>
      </c>
      <c r="BS4" s="215" t="s">
        <v>681</v>
      </c>
      <c r="BT4" s="216" t="s">
        <v>682</v>
      </c>
      <c r="BU4" s="215" t="s">
        <v>681</v>
      </c>
      <c r="BV4" s="216" t="s">
        <v>682</v>
      </c>
      <c r="BW4" s="215" t="s">
        <v>681</v>
      </c>
      <c r="BX4" s="216" t="s">
        <v>682</v>
      </c>
      <c r="BY4" s="215" t="s">
        <v>681</v>
      </c>
      <c r="BZ4" s="216" t="s">
        <v>682</v>
      </c>
      <c r="CA4" s="215" t="s">
        <v>681</v>
      </c>
      <c r="CB4" s="216" t="s">
        <v>682</v>
      </c>
      <c r="CC4" s="215" t="s">
        <v>681</v>
      </c>
      <c r="CD4" s="216" t="s">
        <v>682</v>
      </c>
      <c r="CE4" s="215" t="s">
        <v>681</v>
      </c>
      <c r="CF4" s="216" t="s">
        <v>682</v>
      </c>
      <c r="CG4" s="215" t="s">
        <v>681</v>
      </c>
      <c r="CH4" s="216" t="s">
        <v>682</v>
      </c>
    </row>
    <row r="5" spans="2:86" s="93" customFormat="1" ht="23.25" customHeight="1" x14ac:dyDescent="0.25">
      <c r="B5" s="92">
        <v>1</v>
      </c>
      <c r="C5" s="419" t="s">
        <v>683</v>
      </c>
      <c r="D5" s="419"/>
      <c r="E5" s="419"/>
      <c r="F5" s="419"/>
      <c r="G5" s="419"/>
      <c r="H5" s="420"/>
      <c r="I5" s="24">
        <v>1</v>
      </c>
      <c r="J5" s="25"/>
      <c r="K5" s="24">
        <v>1</v>
      </c>
      <c r="L5" s="25"/>
      <c r="M5" s="24">
        <v>1</v>
      </c>
      <c r="N5" s="25"/>
      <c r="O5" s="24">
        <v>1</v>
      </c>
      <c r="P5" s="25"/>
      <c r="Q5" s="29">
        <v>1</v>
      </c>
      <c r="R5" s="63"/>
      <c r="S5" s="24">
        <v>1</v>
      </c>
      <c r="T5" s="25"/>
      <c r="U5" s="24">
        <v>1</v>
      </c>
      <c r="V5" s="25"/>
      <c r="W5" s="24">
        <v>1</v>
      </c>
      <c r="X5" s="25"/>
      <c r="Y5" s="24"/>
      <c r="Z5" s="25">
        <v>1</v>
      </c>
      <c r="AA5" s="24">
        <v>1</v>
      </c>
      <c r="AB5" s="25"/>
      <c r="AC5" s="24">
        <v>1</v>
      </c>
      <c r="AD5" s="25"/>
      <c r="AE5" s="24">
        <v>1</v>
      </c>
      <c r="AF5" s="25"/>
      <c r="AG5" s="24">
        <v>1</v>
      </c>
      <c r="AH5" s="25"/>
      <c r="AI5" s="24">
        <v>1</v>
      </c>
      <c r="AJ5" s="25"/>
      <c r="AK5" s="24">
        <v>1</v>
      </c>
      <c r="AL5" s="25"/>
      <c r="AM5" s="24">
        <v>1</v>
      </c>
      <c r="AN5" s="25"/>
      <c r="AO5" s="24">
        <v>1</v>
      </c>
      <c r="AP5" s="25"/>
      <c r="AQ5" s="24">
        <v>1</v>
      </c>
      <c r="AR5" s="25"/>
      <c r="AS5" s="24">
        <v>1</v>
      </c>
      <c r="AT5" s="25"/>
      <c r="AU5" s="29">
        <v>1</v>
      </c>
      <c r="AV5" s="25"/>
      <c r="AW5" s="24">
        <v>1</v>
      </c>
      <c r="AX5" s="25"/>
      <c r="AY5" s="24">
        <v>1</v>
      </c>
      <c r="AZ5" s="25"/>
      <c r="BA5" s="24">
        <v>1</v>
      </c>
      <c r="BB5" s="25"/>
      <c r="BC5" s="24">
        <v>1</v>
      </c>
      <c r="BD5" s="25"/>
      <c r="BE5" s="24">
        <v>1</v>
      </c>
      <c r="BF5" s="25"/>
      <c r="BG5" s="24">
        <v>1</v>
      </c>
      <c r="BH5" s="25"/>
      <c r="BI5" s="24">
        <v>1</v>
      </c>
      <c r="BJ5" s="25"/>
      <c r="BK5" s="24">
        <v>1</v>
      </c>
      <c r="BL5" s="25"/>
      <c r="BM5" s="24">
        <v>1</v>
      </c>
      <c r="BN5" s="25"/>
      <c r="BO5" s="24">
        <v>1</v>
      </c>
      <c r="BP5" s="25"/>
      <c r="BQ5" s="24"/>
      <c r="BR5" s="25">
        <v>1</v>
      </c>
      <c r="BS5" s="24"/>
      <c r="BT5" s="25">
        <v>1</v>
      </c>
      <c r="BU5" s="24">
        <v>1</v>
      </c>
      <c r="BV5" s="25"/>
      <c r="BW5" s="24">
        <v>1</v>
      </c>
      <c r="BX5" s="25"/>
      <c r="BY5" s="24">
        <v>1</v>
      </c>
      <c r="BZ5" s="25"/>
      <c r="CA5" s="24">
        <v>1</v>
      </c>
      <c r="CB5" s="25"/>
      <c r="CC5" s="24">
        <v>1</v>
      </c>
      <c r="CD5" s="25"/>
      <c r="CE5" s="24">
        <v>1</v>
      </c>
      <c r="CF5" s="25"/>
      <c r="CG5" s="24">
        <v>1</v>
      </c>
      <c r="CH5" s="25"/>
    </row>
    <row r="6" spans="2:86" s="93" customFormat="1" ht="23.25" customHeight="1" x14ac:dyDescent="0.25">
      <c r="B6" s="92">
        <v>2</v>
      </c>
      <c r="C6" s="404" t="s">
        <v>684</v>
      </c>
      <c r="D6" s="405"/>
      <c r="E6" s="405"/>
      <c r="F6" s="405"/>
      <c r="G6" s="405"/>
      <c r="H6" s="405"/>
      <c r="I6" s="24">
        <v>1</v>
      </c>
      <c r="J6" s="25"/>
      <c r="K6" s="24">
        <v>1</v>
      </c>
      <c r="L6" s="25"/>
      <c r="M6" s="24">
        <v>1</v>
      </c>
      <c r="N6" s="25"/>
      <c r="O6" s="24">
        <v>1</v>
      </c>
      <c r="P6" s="25"/>
      <c r="Q6" s="29">
        <v>1</v>
      </c>
      <c r="R6" s="63"/>
      <c r="S6" s="24">
        <v>1</v>
      </c>
      <c r="T6" s="25"/>
      <c r="U6" s="24">
        <v>1</v>
      </c>
      <c r="V6" s="25"/>
      <c r="W6" s="24">
        <v>1</v>
      </c>
      <c r="X6" s="25"/>
      <c r="Y6" s="24">
        <v>1</v>
      </c>
      <c r="Z6" s="25"/>
      <c r="AA6" s="24">
        <v>1</v>
      </c>
      <c r="AB6" s="25"/>
      <c r="AC6" s="24">
        <v>1</v>
      </c>
      <c r="AD6" s="25"/>
      <c r="AE6" s="24">
        <v>1</v>
      </c>
      <c r="AF6" s="25"/>
      <c r="AG6" s="24">
        <v>1</v>
      </c>
      <c r="AH6" s="25"/>
      <c r="AI6" s="24">
        <v>1</v>
      </c>
      <c r="AJ6" s="25"/>
      <c r="AK6" s="24"/>
      <c r="AL6" s="25">
        <v>1</v>
      </c>
      <c r="AM6" s="24">
        <v>1</v>
      </c>
      <c r="AN6" s="25"/>
      <c r="AO6" s="24">
        <v>1</v>
      </c>
      <c r="AP6" s="25"/>
      <c r="AQ6" s="24">
        <v>1</v>
      </c>
      <c r="AR6" s="25"/>
      <c r="AS6" s="24">
        <v>1</v>
      </c>
      <c r="AT6" s="25"/>
      <c r="AU6" s="29">
        <v>1</v>
      </c>
      <c r="AV6" s="25"/>
      <c r="AW6" s="24">
        <v>1</v>
      </c>
      <c r="AX6" s="25"/>
      <c r="AY6" s="24">
        <v>1</v>
      </c>
      <c r="AZ6" s="25"/>
      <c r="BA6" s="24">
        <v>1</v>
      </c>
      <c r="BB6" s="25"/>
      <c r="BC6" s="24">
        <v>1</v>
      </c>
      <c r="BD6" s="25"/>
      <c r="BE6" s="24">
        <v>1</v>
      </c>
      <c r="BF6" s="25"/>
      <c r="BG6" s="24">
        <v>1</v>
      </c>
      <c r="BH6" s="25"/>
      <c r="BI6" s="24">
        <v>1</v>
      </c>
      <c r="BJ6" s="25"/>
      <c r="BK6" s="24">
        <v>1</v>
      </c>
      <c r="BL6" s="25"/>
      <c r="BM6" s="24">
        <v>1</v>
      </c>
      <c r="BN6" s="25"/>
      <c r="BO6" s="24">
        <v>1</v>
      </c>
      <c r="BP6" s="25"/>
      <c r="BQ6" s="24">
        <v>1</v>
      </c>
      <c r="BR6" s="25"/>
      <c r="BS6" s="24">
        <v>1</v>
      </c>
      <c r="BT6" s="25"/>
      <c r="BU6" s="24">
        <v>1</v>
      </c>
      <c r="BV6" s="25"/>
      <c r="BW6" s="24">
        <v>1</v>
      </c>
      <c r="BX6" s="25"/>
      <c r="BY6" s="24">
        <v>1</v>
      </c>
      <c r="BZ6" s="25"/>
      <c r="CA6" s="24">
        <v>1</v>
      </c>
      <c r="CB6" s="25"/>
      <c r="CC6" s="24">
        <v>1</v>
      </c>
      <c r="CD6" s="25"/>
      <c r="CE6" s="24">
        <v>1</v>
      </c>
      <c r="CF6" s="25"/>
      <c r="CG6" s="24">
        <v>1</v>
      </c>
      <c r="CH6" s="25"/>
    </row>
    <row r="7" spans="2:86" s="93" customFormat="1" ht="23.25" customHeight="1" x14ac:dyDescent="0.25">
      <c r="B7" s="92">
        <v>3</v>
      </c>
      <c r="C7" s="404" t="s">
        <v>685</v>
      </c>
      <c r="D7" s="405"/>
      <c r="E7" s="405"/>
      <c r="F7" s="405"/>
      <c r="G7" s="405"/>
      <c r="H7" s="405"/>
      <c r="I7" s="24"/>
      <c r="J7" s="25">
        <v>1</v>
      </c>
      <c r="K7" s="24"/>
      <c r="L7" s="25">
        <v>1</v>
      </c>
      <c r="M7" s="24">
        <v>1</v>
      </c>
      <c r="N7" s="25"/>
      <c r="O7" s="24">
        <v>1</v>
      </c>
      <c r="P7" s="25"/>
      <c r="Q7" s="29">
        <v>1</v>
      </c>
      <c r="R7" s="63"/>
      <c r="S7" s="24">
        <v>1</v>
      </c>
      <c r="T7" s="25"/>
      <c r="U7" s="24"/>
      <c r="V7" s="25">
        <v>1</v>
      </c>
      <c r="W7" s="24">
        <v>1</v>
      </c>
      <c r="X7" s="25"/>
      <c r="Y7" s="24"/>
      <c r="Z7" s="25">
        <v>1</v>
      </c>
      <c r="AA7" s="24"/>
      <c r="AB7" s="25">
        <v>1</v>
      </c>
      <c r="AC7" s="24">
        <v>1</v>
      </c>
      <c r="AD7" s="25"/>
      <c r="AE7" s="24">
        <v>1</v>
      </c>
      <c r="AF7" s="25"/>
      <c r="AG7" s="24">
        <v>1</v>
      </c>
      <c r="AH7" s="25"/>
      <c r="AI7" s="24">
        <v>1</v>
      </c>
      <c r="AJ7" s="25"/>
      <c r="AK7" s="24">
        <v>1</v>
      </c>
      <c r="AL7" s="25"/>
      <c r="AM7" s="24"/>
      <c r="AN7" s="25">
        <v>1</v>
      </c>
      <c r="AO7" s="24">
        <v>1</v>
      </c>
      <c r="AP7" s="25"/>
      <c r="AQ7" s="24">
        <v>1</v>
      </c>
      <c r="AR7" s="25"/>
      <c r="AS7" s="24">
        <v>1</v>
      </c>
      <c r="AT7" s="25"/>
      <c r="AU7" s="29">
        <v>1</v>
      </c>
      <c r="AV7" s="25"/>
      <c r="AW7" s="24">
        <v>1</v>
      </c>
      <c r="AX7" s="25"/>
      <c r="AY7" s="24"/>
      <c r="AZ7" s="25">
        <v>1</v>
      </c>
      <c r="BA7" s="24">
        <v>1</v>
      </c>
      <c r="BB7" s="25"/>
      <c r="BC7" s="24">
        <v>1</v>
      </c>
      <c r="BD7" s="25"/>
      <c r="BE7" s="24"/>
      <c r="BF7" s="25">
        <v>1</v>
      </c>
      <c r="BG7" s="24">
        <v>1</v>
      </c>
      <c r="BH7" s="25"/>
      <c r="BI7" s="24">
        <v>1</v>
      </c>
      <c r="BJ7" s="25"/>
      <c r="BK7" s="24">
        <v>1</v>
      </c>
      <c r="BL7" s="25"/>
      <c r="BM7" s="24">
        <v>1</v>
      </c>
      <c r="BN7" s="25"/>
      <c r="BO7" s="24">
        <v>1</v>
      </c>
      <c r="BP7" s="25"/>
      <c r="BQ7" s="24">
        <v>1</v>
      </c>
      <c r="BR7" s="25"/>
      <c r="BS7" s="24">
        <v>1</v>
      </c>
      <c r="BT7" s="25"/>
      <c r="BU7" s="24">
        <v>1</v>
      </c>
      <c r="BV7" s="25"/>
      <c r="BW7" s="24">
        <v>1</v>
      </c>
      <c r="BX7" s="25"/>
      <c r="BY7" s="24">
        <v>1</v>
      </c>
      <c r="BZ7" s="25"/>
      <c r="CA7" s="24">
        <v>1</v>
      </c>
      <c r="CB7" s="25"/>
      <c r="CC7" s="24">
        <v>1</v>
      </c>
      <c r="CD7" s="25"/>
      <c r="CE7" s="24">
        <v>1</v>
      </c>
      <c r="CF7" s="25"/>
      <c r="CG7" s="24">
        <v>1</v>
      </c>
      <c r="CH7" s="25"/>
    </row>
    <row r="8" spans="2:86" s="93" customFormat="1" ht="23.25" customHeight="1" x14ac:dyDescent="0.25">
      <c r="B8" s="92">
        <v>4</v>
      </c>
      <c r="C8" s="404" t="s">
        <v>686</v>
      </c>
      <c r="D8" s="405"/>
      <c r="E8" s="405"/>
      <c r="F8" s="405"/>
      <c r="G8" s="405"/>
      <c r="H8" s="405"/>
      <c r="I8" s="24"/>
      <c r="J8" s="25">
        <v>1</v>
      </c>
      <c r="K8" s="24"/>
      <c r="L8" s="25">
        <v>1</v>
      </c>
      <c r="M8" s="24"/>
      <c r="N8" s="25">
        <v>1</v>
      </c>
      <c r="O8" s="24">
        <v>1</v>
      </c>
      <c r="P8" s="25"/>
      <c r="Q8" s="29">
        <v>1</v>
      </c>
      <c r="R8" s="63"/>
      <c r="S8" s="24">
        <v>1</v>
      </c>
      <c r="T8" s="25"/>
      <c r="U8" s="24">
        <v>1</v>
      </c>
      <c r="V8" s="25"/>
      <c r="W8" s="24">
        <v>1</v>
      </c>
      <c r="X8" s="25"/>
      <c r="Y8" s="24"/>
      <c r="Z8" s="25">
        <v>1</v>
      </c>
      <c r="AA8" s="24"/>
      <c r="AB8" s="25">
        <v>1</v>
      </c>
      <c r="AC8" s="24"/>
      <c r="AD8" s="25">
        <v>1</v>
      </c>
      <c r="AE8" s="24"/>
      <c r="AF8" s="25">
        <v>1</v>
      </c>
      <c r="AG8" s="24">
        <v>1</v>
      </c>
      <c r="AH8" s="25"/>
      <c r="AI8" s="24"/>
      <c r="AJ8" s="25">
        <v>1</v>
      </c>
      <c r="AK8" s="24">
        <v>1</v>
      </c>
      <c r="AL8" s="25"/>
      <c r="AM8" s="24"/>
      <c r="AN8" s="25">
        <v>1</v>
      </c>
      <c r="AO8" s="24">
        <v>1</v>
      </c>
      <c r="AP8" s="25"/>
      <c r="AQ8" s="24">
        <v>1</v>
      </c>
      <c r="AR8" s="25"/>
      <c r="AS8" s="24">
        <v>1</v>
      </c>
      <c r="AT8" s="25"/>
      <c r="AU8" s="29">
        <v>1</v>
      </c>
      <c r="AV8" s="25"/>
      <c r="AW8" s="24">
        <v>1</v>
      </c>
      <c r="AX8" s="25"/>
      <c r="AY8" s="24"/>
      <c r="AZ8" s="25">
        <v>1</v>
      </c>
      <c r="BA8" s="24">
        <v>1</v>
      </c>
      <c r="BB8" s="25"/>
      <c r="BC8" s="24">
        <v>1</v>
      </c>
      <c r="BD8" s="25"/>
      <c r="BE8" s="24"/>
      <c r="BF8" s="25">
        <v>1</v>
      </c>
      <c r="BG8" s="24">
        <v>1</v>
      </c>
      <c r="BH8" s="25"/>
      <c r="BI8" s="24">
        <v>1</v>
      </c>
      <c r="BJ8" s="25"/>
      <c r="BK8" s="24">
        <v>1</v>
      </c>
      <c r="BL8" s="25"/>
      <c r="BM8" s="24">
        <v>1</v>
      </c>
      <c r="BN8" s="25"/>
      <c r="BO8" s="24">
        <v>1</v>
      </c>
      <c r="BP8" s="25"/>
      <c r="BQ8" s="24"/>
      <c r="BR8" s="25">
        <v>1</v>
      </c>
      <c r="BS8" s="24"/>
      <c r="BT8" s="25">
        <v>1</v>
      </c>
      <c r="BU8" s="24">
        <v>1</v>
      </c>
      <c r="BV8" s="25"/>
      <c r="BW8" s="24">
        <v>1</v>
      </c>
      <c r="BX8" s="25"/>
      <c r="BY8" s="24">
        <v>1</v>
      </c>
      <c r="BZ8" s="25"/>
      <c r="CA8" s="24"/>
      <c r="CB8" s="25">
        <v>1</v>
      </c>
      <c r="CC8" s="24">
        <v>1</v>
      </c>
      <c r="CD8" s="25"/>
      <c r="CE8" s="24">
        <v>1</v>
      </c>
      <c r="CF8" s="25"/>
      <c r="CG8" s="24">
        <v>1</v>
      </c>
      <c r="CH8" s="25"/>
    </row>
    <row r="9" spans="2:86" s="93" customFormat="1" ht="23.25" customHeight="1" x14ac:dyDescent="0.25">
      <c r="B9" s="92">
        <v>5</v>
      </c>
      <c r="C9" s="404" t="s">
        <v>687</v>
      </c>
      <c r="D9" s="405"/>
      <c r="E9" s="405"/>
      <c r="F9" s="405"/>
      <c r="G9" s="405"/>
      <c r="H9" s="405"/>
      <c r="I9" s="24"/>
      <c r="J9" s="25">
        <v>1</v>
      </c>
      <c r="K9" s="24"/>
      <c r="L9" s="25">
        <v>1</v>
      </c>
      <c r="M9" s="24">
        <v>1</v>
      </c>
      <c r="N9" s="25"/>
      <c r="O9" s="24">
        <v>1</v>
      </c>
      <c r="P9" s="25"/>
      <c r="Q9" s="29">
        <v>1</v>
      </c>
      <c r="R9" s="63"/>
      <c r="S9" s="24">
        <v>1</v>
      </c>
      <c r="T9" s="25"/>
      <c r="U9" s="24">
        <v>1</v>
      </c>
      <c r="V9" s="25"/>
      <c r="W9" s="24">
        <v>1</v>
      </c>
      <c r="X9" s="25"/>
      <c r="Y9" s="24">
        <v>1</v>
      </c>
      <c r="Z9" s="25"/>
      <c r="AA9" s="24">
        <v>1</v>
      </c>
      <c r="AB9" s="25"/>
      <c r="AC9" s="24"/>
      <c r="AD9" s="25">
        <v>1</v>
      </c>
      <c r="AE9" s="24">
        <v>1</v>
      </c>
      <c r="AF9" s="25"/>
      <c r="AG9" s="24">
        <v>1</v>
      </c>
      <c r="AH9" s="25"/>
      <c r="AI9" s="24">
        <v>1</v>
      </c>
      <c r="AJ9" s="25"/>
      <c r="AK9" s="24">
        <v>1</v>
      </c>
      <c r="AL9" s="25"/>
      <c r="AM9" s="24">
        <v>1</v>
      </c>
      <c r="AN9" s="25"/>
      <c r="AO9" s="24">
        <v>1</v>
      </c>
      <c r="AP9" s="25"/>
      <c r="AQ9" s="24">
        <v>1</v>
      </c>
      <c r="AR9" s="25"/>
      <c r="AS9" s="24">
        <v>1</v>
      </c>
      <c r="AT9" s="25"/>
      <c r="AU9" s="29">
        <v>1</v>
      </c>
      <c r="AV9" s="25"/>
      <c r="AW9" s="24">
        <v>1</v>
      </c>
      <c r="AX9" s="25"/>
      <c r="AY9" s="24"/>
      <c r="AZ9" s="25">
        <v>1</v>
      </c>
      <c r="BA9" s="24">
        <v>1</v>
      </c>
      <c r="BB9" s="25"/>
      <c r="BC9" s="24">
        <v>1</v>
      </c>
      <c r="BD9" s="25"/>
      <c r="BE9" s="24"/>
      <c r="BF9" s="25">
        <v>1</v>
      </c>
      <c r="BG9" s="24">
        <v>1</v>
      </c>
      <c r="BH9" s="25"/>
      <c r="BI9" s="24">
        <v>1</v>
      </c>
      <c r="BJ9" s="25"/>
      <c r="BK9" s="24">
        <v>1</v>
      </c>
      <c r="BL9" s="25"/>
      <c r="BM9" s="24">
        <v>1</v>
      </c>
      <c r="BN9" s="25"/>
      <c r="BO9" s="24">
        <v>1</v>
      </c>
      <c r="BP9" s="25"/>
      <c r="BQ9" s="24"/>
      <c r="BR9" s="25">
        <v>1</v>
      </c>
      <c r="BS9" s="24"/>
      <c r="BT9" s="25">
        <v>1</v>
      </c>
      <c r="BU9" s="24">
        <v>1</v>
      </c>
      <c r="BV9" s="25"/>
      <c r="BW9" s="24">
        <v>1</v>
      </c>
      <c r="BX9" s="25"/>
      <c r="BY9" s="24">
        <v>1</v>
      </c>
      <c r="BZ9" s="25"/>
      <c r="CA9" s="24"/>
      <c r="CB9" s="25">
        <v>1</v>
      </c>
      <c r="CC9" s="24">
        <v>1</v>
      </c>
      <c r="CD9" s="25"/>
      <c r="CE9" s="24">
        <v>1</v>
      </c>
      <c r="CF9" s="25"/>
      <c r="CG9" s="24">
        <v>1</v>
      </c>
      <c r="CH9" s="25"/>
    </row>
    <row r="10" spans="2:86" s="93" customFormat="1" ht="23.25" customHeight="1" x14ac:dyDescent="0.25">
      <c r="B10" s="92">
        <v>6</v>
      </c>
      <c r="C10" s="404" t="s">
        <v>688</v>
      </c>
      <c r="D10" s="405"/>
      <c r="E10" s="405"/>
      <c r="F10" s="405"/>
      <c r="G10" s="405"/>
      <c r="H10" s="405"/>
      <c r="I10" s="24">
        <v>1</v>
      </c>
      <c r="J10" s="25"/>
      <c r="K10" s="24">
        <v>1</v>
      </c>
      <c r="L10" s="25"/>
      <c r="M10" s="24"/>
      <c r="N10" s="25">
        <v>1</v>
      </c>
      <c r="O10" s="24">
        <v>1</v>
      </c>
      <c r="P10" s="25"/>
      <c r="Q10" s="29">
        <v>1</v>
      </c>
      <c r="R10" s="63"/>
      <c r="S10" s="24"/>
      <c r="T10" s="25">
        <v>1</v>
      </c>
      <c r="U10" s="24">
        <v>1</v>
      </c>
      <c r="V10" s="25"/>
      <c r="W10" s="24">
        <v>1</v>
      </c>
      <c r="X10" s="25"/>
      <c r="Y10" s="24">
        <v>1</v>
      </c>
      <c r="Z10" s="25"/>
      <c r="AA10" s="24">
        <v>1</v>
      </c>
      <c r="AB10" s="25"/>
      <c r="AC10" s="24">
        <v>1</v>
      </c>
      <c r="AD10" s="25"/>
      <c r="AE10" s="24">
        <v>1</v>
      </c>
      <c r="AF10" s="25"/>
      <c r="AG10" s="24"/>
      <c r="AH10" s="25">
        <v>1</v>
      </c>
      <c r="AI10" s="24">
        <v>1</v>
      </c>
      <c r="AJ10" s="25"/>
      <c r="AK10" s="24">
        <v>1</v>
      </c>
      <c r="AL10" s="25"/>
      <c r="AM10" s="24"/>
      <c r="AN10" s="25">
        <v>1</v>
      </c>
      <c r="AO10" s="24">
        <v>1</v>
      </c>
      <c r="AP10" s="25"/>
      <c r="AQ10" s="24">
        <v>1</v>
      </c>
      <c r="AR10" s="25"/>
      <c r="AS10" s="24">
        <v>1</v>
      </c>
      <c r="AT10" s="25"/>
      <c r="AU10" s="29">
        <v>1</v>
      </c>
      <c r="AV10" s="25"/>
      <c r="AW10" s="24">
        <v>1</v>
      </c>
      <c r="AX10" s="25"/>
      <c r="AY10" s="24"/>
      <c r="AZ10" s="25">
        <v>1</v>
      </c>
      <c r="BA10" s="24">
        <v>1</v>
      </c>
      <c r="BB10" s="25"/>
      <c r="BC10" s="24">
        <v>1</v>
      </c>
      <c r="BD10" s="25"/>
      <c r="BE10" s="24"/>
      <c r="BF10" s="25">
        <v>1</v>
      </c>
      <c r="BG10" s="24">
        <v>1</v>
      </c>
      <c r="BH10" s="25"/>
      <c r="BI10" s="24">
        <v>1</v>
      </c>
      <c r="BJ10" s="25"/>
      <c r="BK10" s="24">
        <v>1</v>
      </c>
      <c r="BL10" s="25"/>
      <c r="BM10" s="24">
        <v>1</v>
      </c>
      <c r="BN10" s="25"/>
      <c r="BO10" s="24">
        <v>1</v>
      </c>
      <c r="BP10" s="25"/>
      <c r="BQ10" s="24">
        <v>1</v>
      </c>
      <c r="BR10" s="25"/>
      <c r="BS10" s="24"/>
      <c r="BT10" s="25">
        <v>1</v>
      </c>
      <c r="BU10" s="24">
        <v>1</v>
      </c>
      <c r="BV10" s="25"/>
      <c r="BW10" s="24">
        <v>1</v>
      </c>
      <c r="BX10" s="25"/>
      <c r="BY10" s="24">
        <v>1</v>
      </c>
      <c r="BZ10" s="25"/>
      <c r="CA10" s="24">
        <v>1</v>
      </c>
      <c r="CB10" s="25"/>
      <c r="CC10" s="24"/>
      <c r="CD10" s="25">
        <v>1</v>
      </c>
      <c r="CE10" s="24"/>
      <c r="CF10" s="25">
        <v>1</v>
      </c>
      <c r="CG10" s="24">
        <v>1</v>
      </c>
      <c r="CH10" s="25"/>
    </row>
    <row r="11" spans="2:86" s="93" customFormat="1" ht="23.25" customHeight="1" x14ac:dyDescent="0.25">
      <c r="B11" s="92">
        <v>7</v>
      </c>
      <c r="C11" s="404" t="s">
        <v>689</v>
      </c>
      <c r="D11" s="405"/>
      <c r="E11" s="405"/>
      <c r="F11" s="405"/>
      <c r="G11" s="405"/>
      <c r="H11" s="405"/>
      <c r="I11" s="24">
        <v>1</v>
      </c>
      <c r="J11" s="25"/>
      <c r="K11" s="24">
        <v>1</v>
      </c>
      <c r="L11" s="25"/>
      <c r="M11" s="24">
        <v>1</v>
      </c>
      <c r="N11" s="25"/>
      <c r="O11" s="24">
        <v>1</v>
      </c>
      <c r="P11" s="25"/>
      <c r="Q11" s="29">
        <v>1</v>
      </c>
      <c r="R11" s="63"/>
      <c r="S11" s="24">
        <v>1</v>
      </c>
      <c r="T11" s="25"/>
      <c r="U11" s="24"/>
      <c r="V11" s="25">
        <v>1</v>
      </c>
      <c r="W11" s="24">
        <v>1</v>
      </c>
      <c r="X11" s="25"/>
      <c r="Y11" s="24"/>
      <c r="Z11" s="25">
        <v>1</v>
      </c>
      <c r="AA11" s="24"/>
      <c r="AB11" s="25">
        <v>1</v>
      </c>
      <c r="AC11" s="24"/>
      <c r="AD11" s="25">
        <v>1</v>
      </c>
      <c r="AE11" s="24">
        <v>1</v>
      </c>
      <c r="AF11" s="25"/>
      <c r="AG11" s="24"/>
      <c r="AH11" s="25">
        <v>1</v>
      </c>
      <c r="AI11" s="24"/>
      <c r="AJ11" s="25">
        <v>1</v>
      </c>
      <c r="AK11" s="24">
        <v>1</v>
      </c>
      <c r="AL11" s="25"/>
      <c r="AM11" s="24"/>
      <c r="AN11" s="25">
        <v>1</v>
      </c>
      <c r="AO11" s="24">
        <v>1</v>
      </c>
      <c r="AP11" s="25"/>
      <c r="AQ11" s="24"/>
      <c r="AR11" s="25">
        <v>1</v>
      </c>
      <c r="AS11" s="24">
        <v>1</v>
      </c>
      <c r="AT11" s="25"/>
      <c r="AU11" s="29">
        <v>1</v>
      </c>
      <c r="AV11" s="25"/>
      <c r="AW11" s="24">
        <v>1</v>
      </c>
      <c r="AX11" s="25"/>
      <c r="AY11" s="24"/>
      <c r="AZ11" s="25">
        <v>1</v>
      </c>
      <c r="BA11" s="24">
        <v>1</v>
      </c>
      <c r="BB11" s="25"/>
      <c r="BC11" s="24">
        <v>1</v>
      </c>
      <c r="BD11" s="25"/>
      <c r="BE11" s="24"/>
      <c r="BF11" s="25">
        <v>1</v>
      </c>
      <c r="BG11" s="24">
        <v>1</v>
      </c>
      <c r="BH11" s="25"/>
      <c r="BI11" s="24">
        <v>1</v>
      </c>
      <c r="BJ11" s="25"/>
      <c r="BK11" s="24">
        <v>1</v>
      </c>
      <c r="BL11" s="25"/>
      <c r="BM11" s="24">
        <v>1</v>
      </c>
      <c r="BN11" s="25"/>
      <c r="BO11" s="24"/>
      <c r="BP11" s="25">
        <v>1</v>
      </c>
      <c r="BQ11" s="24">
        <v>1</v>
      </c>
      <c r="BR11" s="25"/>
      <c r="BS11" s="24">
        <v>1</v>
      </c>
      <c r="BT11" s="25"/>
      <c r="BU11" s="24"/>
      <c r="BV11" s="25">
        <v>1</v>
      </c>
      <c r="BW11" s="24"/>
      <c r="BX11" s="25">
        <v>1</v>
      </c>
      <c r="BY11" s="24"/>
      <c r="BZ11" s="25">
        <v>1</v>
      </c>
      <c r="CA11" s="24"/>
      <c r="CB11" s="25">
        <v>1</v>
      </c>
      <c r="CC11" s="24"/>
      <c r="CD11" s="25">
        <v>1</v>
      </c>
      <c r="CE11" s="24">
        <v>1</v>
      </c>
      <c r="CF11" s="25"/>
      <c r="CG11" s="24">
        <v>1</v>
      </c>
      <c r="CH11" s="25"/>
    </row>
    <row r="12" spans="2:86" s="93" customFormat="1" ht="23.25" customHeight="1" x14ac:dyDescent="0.25">
      <c r="B12" s="92">
        <v>8</v>
      </c>
      <c r="C12" s="404" t="s">
        <v>690</v>
      </c>
      <c r="D12" s="405"/>
      <c r="E12" s="405"/>
      <c r="F12" s="405"/>
      <c r="G12" s="405"/>
      <c r="H12" s="405"/>
      <c r="I12" s="24"/>
      <c r="J12" s="25">
        <v>1</v>
      </c>
      <c r="K12" s="24"/>
      <c r="L12" s="25">
        <v>1</v>
      </c>
      <c r="M12" s="24">
        <v>1</v>
      </c>
      <c r="N12" s="25"/>
      <c r="O12" s="24"/>
      <c r="P12" s="25">
        <v>1</v>
      </c>
      <c r="Q12" s="29"/>
      <c r="R12" s="63">
        <v>1</v>
      </c>
      <c r="S12" s="24">
        <v>1</v>
      </c>
      <c r="T12" s="25"/>
      <c r="U12" s="24"/>
      <c r="V12" s="25">
        <v>1</v>
      </c>
      <c r="W12" s="24"/>
      <c r="X12" s="25">
        <v>1</v>
      </c>
      <c r="Y12" s="24"/>
      <c r="Z12" s="25">
        <v>1</v>
      </c>
      <c r="AA12" s="24"/>
      <c r="AB12" s="25">
        <v>1</v>
      </c>
      <c r="AC12" s="24"/>
      <c r="AD12" s="25">
        <v>1</v>
      </c>
      <c r="AE12" s="24"/>
      <c r="AF12" s="25">
        <v>1</v>
      </c>
      <c r="AG12" s="24"/>
      <c r="AH12" s="25">
        <v>1</v>
      </c>
      <c r="AI12" s="24"/>
      <c r="AJ12" s="25">
        <v>1</v>
      </c>
      <c r="AK12" s="24"/>
      <c r="AL12" s="25">
        <v>1</v>
      </c>
      <c r="AM12" s="24"/>
      <c r="AN12" s="25">
        <v>1</v>
      </c>
      <c r="AO12" s="24">
        <v>1</v>
      </c>
      <c r="AP12" s="25"/>
      <c r="AQ12" s="24"/>
      <c r="AR12" s="25">
        <v>1</v>
      </c>
      <c r="AS12" s="24">
        <v>1</v>
      </c>
      <c r="AT12" s="25"/>
      <c r="AU12" s="29"/>
      <c r="AV12" s="25">
        <v>1</v>
      </c>
      <c r="AW12" s="24"/>
      <c r="AX12" s="25">
        <v>1</v>
      </c>
      <c r="AY12" s="24"/>
      <c r="AZ12" s="25">
        <v>1</v>
      </c>
      <c r="BA12" s="24"/>
      <c r="BB12" s="25">
        <v>1</v>
      </c>
      <c r="BC12" s="24"/>
      <c r="BD12" s="25">
        <v>1</v>
      </c>
      <c r="BE12" s="24"/>
      <c r="BF12" s="25">
        <v>1</v>
      </c>
      <c r="BG12" s="24">
        <v>1</v>
      </c>
      <c r="BH12" s="25"/>
      <c r="BI12" s="24"/>
      <c r="BJ12" s="25">
        <v>1</v>
      </c>
      <c r="BK12" s="24"/>
      <c r="BL12" s="25">
        <v>1</v>
      </c>
      <c r="BM12" s="24"/>
      <c r="BN12" s="25">
        <v>1</v>
      </c>
      <c r="BO12" s="24"/>
      <c r="BP12" s="25">
        <v>1</v>
      </c>
      <c r="BQ12" s="24"/>
      <c r="BR12" s="25">
        <v>1</v>
      </c>
      <c r="BS12" s="24"/>
      <c r="BT12" s="25">
        <v>1</v>
      </c>
      <c r="BU12" s="24"/>
      <c r="BV12" s="25">
        <v>1</v>
      </c>
      <c r="BW12" s="24"/>
      <c r="BX12" s="25">
        <v>1</v>
      </c>
      <c r="BY12" s="24"/>
      <c r="BZ12" s="25">
        <v>1</v>
      </c>
      <c r="CA12" s="24"/>
      <c r="CB12" s="25">
        <v>1</v>
      </c>
      <c r="CC12" s="24"/>
      <c r="CD12" s="25">
        <v>1</v>
      </c>
      <c r="CE12" s="24"/>
      <c r="CF12" s="25">
        <v>1</v>
      </c>
      <c r="CG12" s="24"/>
      <c r="CH12" s="25">
        <v>1</v>
      </c>
    </row>
    <row r="13" spans="2:86" s="93" customFormat="1" ht="23.25" customHeight="1" x14ac:dyDescent="0.25">
      <c r="B13" s="92">
        <v>9</v>
      </c>
      <c r="C13" s="404" t="s">
        <v>691</v>
      </c>
      <c r="D13" s="405"/>
      <c r="E13" s="405"/>
      <c r="F13" s="405"/>
      <c r="G13" s="405"/>
      <c r="H13" s="405"/>
      <c r="I13" s="24"/>
      <c r="J13" s="25">
        <v>1</v>
      </c>
      <c r="K13" s="24"/>
      <c r="L13" s="25">
        <v>1</v>
      </c>
      <c r="M13" s="24"/>
      <c r="N13" s="25">
        <v>1</v>
      </c>
      <c r="O13" s="24">
        <v>1</v>
      </c>
      <c r="P13" s="25"/>
      <c r="Q13" s="29"/>
      <c r="R13" s="63">
        <v>1</v>
      </c>
      <c r="S13" s="24"/>
      <c r="T13" s="25">
        <v>1</v>
      </c>
      <c r="U13" s="24"/>
      <c r="V13" s="25">
        <v>1</v>
      </c>
      <c r="W13" s="24"/>
      <c r="X13" s="25">
        <v>1</v>
      </c>
      <c r="Y13" s="24">
        <v>1</v>
      </c>
      <c r="Z13" s="25"/>
      <c r="AA13" s="24">
        <v>1</v>
      </c>
      <c r="AB13" s="25"/>
      <c r="AC13" s="24"/>
      <c r="AD13" s="25">
        <v>1</v>
      </c>
      <c r="AE13" s="24"/>
      <c r="AF13" s="25">
        <v>1</v>
      </c>
      <c r="AG13" s="24"/>
      <c r="AH13" s="25">
        <v>1</v>
      </c>
      <c r="AI13" s="24"/>
      <c r="AJ13" s="25">
        <v>1</v>
      </c>
      <c r="AK13" s="24">
        <v>1</v>
      </c>
      <c r="AL13" s="25"/>
      <c r="AM13" s="24"/>
      <c r="AN13" s="25">
        <v>1</v>
      </c>
      <c r="AO13" s="24">
        <v>1</v>
      </c>
      <c r="AP13" s="25"/>
      <c r="AQ13" s="24">
        <v>1</v>
      </c>
      <c r="AR13" s="25"/>
      <c r="AS13" s="24">
        <v>1</v>
      </c>
      <c r="AT13" s="25"/>
      <c r="AU13" s="29"/>
      <c r="AV13" s="25">
        <v>1</v>
      </c>
      <c r="AW13" s="24"/>
      <c r="AX13" s="25">
        <v>1</v>
      </c>
      <c r="AY13" s="24"/>
      <c r="AZ13" s="25">
        <v>1</v>
      </c>
      <c r="BA13" s="24">
        <v>1</v>
      </c>
      <c r="BB13" s="25"/>
      <c r="BC13" s="24">
        <v>1</v>
      </c>
      <c r="BD13" s="25"/>
      <c r="BE13" s="24">
        <v>1</v>
      </c>
      <c r="BF13" s="25"/>
      <c r="BG13" s="24"/>
      <c r="BH13" s="25">
        <v>1</v>
      </c>
      <c r="BI13" s="24"/>
      <c r="BJ13" s="25">
        <v>1</v>
      </c>
      <c r="BK13" s="24"/>
      <c r="BL13" s="25">
        <v>1</v>
      </c>
      <c r="BM13" s="24"/>
      <c r="BN13" s="25">
        <v>1</v>
      </c>
      <c r="BO13" s="24"/>
      <c r="BP13" s="25">
        <v>1</v>
      </c>
      <c r="BQ13" s="24"/>
      <c r="BR13" s="25">
        <v>1</v>
      </c>
      <c r="BS13" s="24"/>
      <c r="BT13" s="25">
        <v>1</v>
      </c>
      <c r="BU13" s="24"/>
      <c r="BV13" s="25">
        <v>1</v>
      </c>
      <c r="BW13" s="24"/>
      <c r="BX13" s="25">
        <v>1</v>
      </c>
      <c r="BY13" s="24"/>
      <c r="BZ13" s="25">
        <v>1</v>
      </c>
      <c r="CA13" s="24"/>
      <c r="CB13" s="25">
        <v>1</v>
      </c>
      <c r="CC13" s="24">
        <v>1</v>
      </c>
      <c r="CD13" s="25"/>
      <c r="CE13" s="24"/>
      <c r="CF13" s="25">
        <v>1</v>
      </c>
      <c r="CG13" s="24"/>
      <c r="CH13" s="25">
        <v>1</v>
      </c>
    </row>
    <row r="14" spans="2:86" s="93" customFormat="1" ht="23.25" customHeight="1" x14ac:dyDescent="0.25">
      <c r="B14" s="92">
        <v>10</v>
      </c>
      <c r="C14" s="404" t="s">
        <v>692</v>
      </c>
      <c r="D14" s="405"/>
      <c r="E14" s="405"/>
      <c r="F14" s="405"/>
      <c r="G14" s="405"/>
      <c r="H14" s="405"/>
      <c r="I14" s="24">
        <v>1</v>
      </c>
      <c r="J14" s="25"/>
      <c r="K14" s="24">
        <v>1</v>
      </c>
      <c r="L14" s="25"/>
      <c r="M14" s="24"/>
      <c r="N14" s="25">
        <v>1</v>
      </c>
      <c r="O14" s="24">
        <v>1</v>
      </c>
      <c r="P14" s="25"/>
      <c r="Q14" s="29">
        <v>1</v>
      </c>
      <c r="R14" s="63"/>
      <c r="S14" s="24">
        <v>1</v>
      </c>
      <c r="T14" s="25"/>
      <c r="U14" s="24">
        <v>1</v>
      </c>
      <c r="V14" s="25"/>
      <c r="W14" s="24">
        <v>1</v>
      </c>
      <c r="X14" s="25"/>
      <c r="Y14" s="24">
        <v>1</v>
      </c>
      <c r="Z14" s="25"/>
      <c r="AA14" s="24">
        <v>1</v>
      </c>
      <c r="AB14" s="25"/>
      <c r="AC14" s="24">
        <v>1</v>
      </c>
      <c r="AD14" s="25"/>
      <c r="AE14" s="24">
        <v>1</v>
      </c>
      <c r="AF14" s="25"/>
      <c r="AG14" s="24">
        <v>1</v>
      </c>
      <c r="AH14" s="25"/>
      <c r="AI14" s="24">
        <v>1</v>
      </c>
      <c r="AJ14" s="25"/>
      <c r="AK14" s="24">
        <v>1</v>
      </c>
      <c r="AL14" s="25"/>
      <c r="AM14" s="24">
        <v>1</v>
      </c>
      <c r="AN14" s="25"/>
      <c r="AO14" s="24">
        <v>1</v>
      </c>
      <c r="AP14" s="25"/>
      <c r="AQ14" s="24">
        <v>1</v>
      </c>
      <c r="AR14" s="25"/>
      <c r="AS14" s="24">
        <v>1</v>
      </c>
      <c r="AT14" s="25"/>
      <c r="AU14" s="29">
        <v>1</v>
      </c>
      <c r="AV14" s="25"/>
      <c r="AW14" s="24">
        <v>1</v>
      </c>
      <c r="AX14" s="25"/>
      <c r="AY14" s="24">
        <v>1</v>
      </c>
      <c r="AZ14" s="25"/>
      <c r="BA14" s="24">
        <v>1</v>
      </c>
      <c r="BB14" s="25"/>
      <c r="BC14" s="24">
        <v>1</v>
      </c>
      <c r="BD14" s="25"/>
      <c r="BE14" s="24"/>
      <c r="BF14" s="25">
        <v>1</v>
      </c>
      <c r="BG14" s="24">
        <v>1</v>
      </c>
      <c r="BH14" s="25"/>
      <c r="BI14" s="24">
        <v>1</v>
      </c>
      <c r="BJ14" s="25"/>
      <c r="BK14" s="24">
        <v>1</v>
      </c>
      <c r="BL14" s="25"/>
      <c r="BM14" s="24">
        <v>1</v>
      </c>
      <c r="BN14" s="25"/>
      <c r="BO14" s="24">
        <v>1</v>
      </c>
      <c r="BP14" s="25"/>
      <c r="BQ14" s="24">
        <v>1</v>
      </c>
      <c r="BR14" s="25"/>
      <c r="BS14" s="24"/>
      <c r="BT14" s="25">
        <v>1</v>
      </c>
      <c r="BU14" s="24">
        <v>1</v>
      </c>
      <c r="BV14" s="25"/>
      <c r="BW14" s="24">
        <v>1</v>
      </c>
      <c r="BX14" s="25"/>
      <c r="BY14" s="24">
        <v>1</v>
      </c>
      <c r="BZ14" s="25"/>
      <c r="CA14" s="24">
        <v>1</v>
      </c>
      <c r="CB14" s="25"/>
      <c r="CC14" s="24">
        <v>1</v>
      </c>
      <c r="CD14" s="25"/>
      <c r="CE14" s="24">
        <v>1</v>
      </c>
      <c r="CF14" s="25"/>
      <c r="CG14" s="24">
        <v>1</v>
      </c>
      <c r="CH14" s="25"/>
    </row>
    <row r="15" spans="2:86" s="93" customFormat="1" ht="23.25" customHeight="1" x14ac:dyDescent="0.25">
      <c r="B15" s="92">
        <v>11</v>
      </c>
      <c r="C15" s="404" t="s">
        <v>693</v>
      </c>
      <c r="D15" s="405"/>
      <c r="E15" s="405"/>
      <c r="F15" s="405"/>
      <c r="G15" s="405"/>
      <c r="H15" s="405"/>
      <c r="I15" s="24">
        <v>1</v>
      </c>
      <c r="J15" s="25"/>
      <c r="K15" s="24">
        <v>1</v>
      </c>
      <c r="L15" s="25"/>
      <c r="M15" s="24">
        <v>1</v>
      </c>
      <c r="N15" s="25"/>
      <c r="O15" s="24">
        <v>1</v>
      </c>
      <c r="P15" s="25"/>
      <c r="Q15" s="29">
        <v>1</v>
      </c>
      <c r="R15" s="63"/>
      <c r="S15" s="24">
        <v>1</v>
      </c>
      <c r="T15" s="25"/>
      <c r="U15" s="24">
        <v>1</v>
      </c>
      <c r="V15" s="25"/>
      <c r="W15" s="24">
        <v>1</v>
      </c>
      <c r="X15" s="25"/>
      <c r="Y15" s="24">
        <v>1</v>
      </c>
      <c r="Z15" s="25"/>
      <c r="AA15" s="24">
        <v>1</v>
      </c>
      <c r="AB15" s="25"/>
      <c r="AC15" s="24">
        <v>1</v>
      </c>
      <c r="AD15" s="25"/>
      <c r="AE15" s="24">
        <v>1</v>
      </c>
      <c r="AF15" s="25"/>
      <c r="AG15" s="24">
        <v>1</v>
      </c>
      <c r="AH15" s="25"/>
      <c r="AI15" s="24">
        <v>1</v>
      </c>
      <c r="AJ15" s="25"/>
      <c r="AK15" s="24">
        <v>1</v>
      </c>
      <c r="AL15" s="25"/>
      <c r="AM15" s="24">
        <v>1</v>
      </c>
      <c r="AN15" s="25"/>
      <c r="AO15" s="24">
        <v>1</v>
      </c>
      <c r="AP15" s="25"/>
      <c r="AQ15" s="24">
        <v>1</v>
      </c>
      <c r="AR15" s="25"/>
      <c r="AS15" s="24">
        <v>1</v>
      </c>
      <c r="AT15" s="25"/>
      <c r="AU15" s="29">
        <v>1</v>
      </c>
      <c r="AV15" s="25"/>
      <c r="AW15" s="24">
        <v>1</v>
      </c>
      <c r="AX15" s="25"/>
      <c r="AY15" s="24">
        <v>1</v>
      </c>
      <c r="AZ15" s="25"/>
      <c r="BA15" s="24">
        <v>1</v>
      </c>
      <c r="BB15" s="25"/>
      <c r="BC15" s="24">
        <v>1</v>
      </c>
      <c r="BD15" s="25"/>
      <c r="BE15" s="24"/>
      <c r="BF15" s="25">
        <v>1</v>
      </c>
      <c r="BG15" s="24">
        <v>1</v>
      </c>
      <c r="BH15" s="25"/>
      <c r="BI15" s="24">
        <v>1</v>
      </c>
      <c r="BJ15" s="25"/>
      <c r="BK15" s="24">
        <v>1</v>
      </c>
      <c r="BL15" s="25"/>
      <c r="BM15" s="24">
        <v>1</v>
      </c>
      <c r="BN15" s="25"/>
      <c r="BO15" s="24">
        <v>1</v>
      </c>
      <c r="BP15" s="25"/>
      <c r="BQ15" s="24">
        <v>1</v>
      </c>
      <c r="BR15" s="25"/>
      <c r="BS15" s="24"/>
      <c r="BT15" s="25">
        <v>1</v>
      </c>
      <c r="BU15" s="24">
        <v>1</v>
      </c>
      <c r="BV15" s="25"/>
      <c r="BW15" s="24"/>
      <c r="BX15" s="25">
        <v>1</v>
      </c>
      <c r="BY15" s="24">
        <v>1</v>
      </c>
      <c r="BZ15" s="25"/>
      <c r="CA15" s="24">
        <v>1</v>
      </c>
      <c r="CB15" s="25"/>
      <c r="CC15" s="24">
        <v>1</v>
      </c>
      <c r="CD15" s="25"/>
      <c r="CE15" s="24">
        <v>1</v>
      </c>
      <c r="CF15" s="25"/>
      <c r="CG15" s="24">
        <v>1</v>
      </c>
      <c r="CH15" s="25"/>
    </row>
    <row r="16" spans="2:86" s="93" customFormat="1" ht="23.25" customHeight="1" x14ac:dyDescent="0.25">
      <c r="B16" s="92">
        <v>12</v>
      </c>
      <c r="C16" s="404" t="s">
        <v>694</v>
      </c>
      <c r="D16" s="405"/>
      <c r="E16" s="405"/>
      <c r="F16" s="405"/>
      <c r="G16" s="405"/>
      <c r="H16" s="405"/>
      <c r="I16" s="24">
        <v>1</v>
      </c>
      <c r="J16" s="25"/>
      <c r="K16" s="24">
        <v>1</v>
      </c>
      <c r="L16" s="25"/>
      <c r="M16" s="24">
        <v>1</v>
      </c>
      <c r="N16" s="25"/>
      <c r="O16" s="24">
        <v>1</v>
      </c>
      <c r="P16" s="25"/>
      <c r="Q16" s="29">
        <v>1</v>
      </c>
      <c r="R16" s="63"/>
      <c r="S16" s="24">
        <v>1</v>
      </c>
      <c r="T16" s="25"/>
      <c r="U16" s="24">
        <v>1</v>
      </c>
      <c r="V16" s="25"/>
      <c r="W16" s="24">
        <v>1</v>
      </c>
      <c r="X16" s="25"/>
      <c r="Y16" s="24"/>
      <c r="Z16" s="25">
        <v>1</v>
      </c>
      <c r="AA16" s="24">
        <v>1</v>
      </c>
      <c r="AB16" s="25"/>
      <c r="AC16" s="24">
        <v>1</v>
      </c>
      <c r="AD16" s="25"/>
      <c r="AE16" s="24">
        <v>1</v>
      </c>
      <c r="AF16" s="25"/>
      <c r="AG16" s="24">
        <v>1</v>
      </c>
      <c r="AH16" s="25"/>
      <c r="AI16" s="24">
        <v>1</v>
      </c>
      <c r="AJ16" s="25"/>
      <c r="AK16" s="24">
        <v>1</v>
      </c>
      <c r="AL16" s="25"/>
      <c r="AM16" s="24">
        <v>1</v>
      </c>
      <c r="AN16" s="25"/>
      <c r="AO16" s="24">
        <v>1</v>
      </c>
      <c r="AP16" s="25"/>
      <c r="AQ16" s="24">
        <v>1</v>
      </c>
      <c r="AR16" s="25"/>
      <c r="AS16" s="24">
        <v>1</v>
      </c>
      <c r="AT16" s="25"/>
      <c r="AU16" s="29">
        <v>1</v>
      </c>
      <c r="AV16" s="25"/>
      <c r="AW16" s="24">
        <v>1</v>
      </c>
      <c r="AX16" s="25"/>
      <c r="AY16" s="24">
        <v>1</v>
      </c>
      <c r="AZ16" s="25"/>
      <c r="BA16" s="24">
        <v>1</v>
      </c>
      <c r="BB16" s="25"/>
      <c r="BC16" s="24">
        <v>1</v>
      </c>
      <c r="BD16" s="25"/>
      <c r="BE16" s="24"/>
      <c r="BF16" s="25">
        <v>1</v>
      </c>
      <c r="BG16" s="24">
        <v>1</v>
      </c>
      <c r="BH16" s="25"/>
      <c r="BI16" s="24">
        <v>1</v>
      </c>
      <c r="BJ16" s="25"/>
      <c r="BK16" s="24">
        <v>1</v>
      </c>
      <c r="BL16" s="25"/>
      <c r="BM16" s="24">
        <v>1</v>
      </c>
      <c r="BN16" s="25"/>
      <c r="BO16" s="24">
        <v>1</v>
      </c>
      <c r="BP16" s="25"/>
      <c r="BQ16" s="24">
        <v>1</v>
      </c>
      <c r="BR16" s="25"/>
      <c r="BS16" s="24"/>
      <c r="BT16" s="25">
        <v>1</v>
      </c>
      <c r="BU16" s="24">
        <v>1</v>
      </c>
      <c r="BV16" s="25"/>
      <c r="BW16" s="24"/>
      <c r="BX16" s="25">
        <v>1</v>
      </c>
      <c r="BY16" s="24">
        <v>1</v>
      </c>
      <c r="BZ16" s="25"/>
      <c r="CA16" s="24">
        <v>1</v>
      </c>
      <c r="CB16" s="25"/>
      <c r="CC16" s="24">
        <v>1</v>
      </c>
      <c r="CD16" s="25"/>
      <c r="CE16" s="24">
        <v>1</v>
      </c>
      <c r="CF16" s="25"/>
      <c r="CG16" s="24">
        <v>1</v>
      </c>
      <c r="CH16" s="25"/>
    </row>
    <row r="17" spans="2:86" s="93" customFormat="1" ht="23.25" customHeight="1" x14ac:dyDescent="0.25">
      <c r="B17" s="92">
        <v>13</v>
      </c>
      <c r="C17" s="404" t="s">
        <v>695</v>
      </c>
      <c r="D17" s="405"/>
      <c r="E17" s="405"/>
      <c r="F17" s="405"/>
      <c r="G17" s="405"/>
      <c r="H17" s="405"/>
      <c r="I17" s="24"/>
      <c r="J17" s="25">
        <v>1</v>
      </c>
      <c r="K17" s="24"/>
      <c r="L17" s="25">
        <v>1</v>
      </c>
      <c r="M17" s="24"/>
      <c r="N17" s="25">
        <v>1</v>
      </c>
      <c r="O17" s="24">
        <v>1</v>
      </c>
      <c r="P17" s="25"/>
      <c r="Q17" s="29">
        <v>1</v>
      </c>
      <c r="R17" s="63"/>
      <c r="S17" s="24">
        <v>1</v>
      </c>
      <c r="T17" s="25"/>
      <c r="U17" s="24">
        <v>1</v>
      </c>
      <c r="V17" s="25"/>
      <c r="W17" s="24">
        <v>1</v>
      </c>
      <c r="X17" s="25"/>
      <c r="Y17" s="24">
        <v>1</v>
      </c>
      <c r="Z17" s="25"/>
      <c r="AA17" s="24">
        <v>1</v>
      </c>
      <c r="AB17" s="25"/>
      <c r="AC17" s="24">
        <v>1</v>
      </c>
      <c r="AD17" s="25"/>
      <c r="AE17" s="24"/>
      <c r="AF17" s="25">
        <v>1</v>
      </c>
      <c r="AG17" s="24">
        <v>1</v>
      </c>
      <c r="AH17" s="25"/>
      <c r="AI17" s="24"/>
      <c r="AJ17" s="25">
        <v>1</v>
      </c>
      <c r="AK17" s="24">
        <v>1</v>
      </c>
      <c r="AL17" s="25"/>
      <c r="AM17" s="24"/>
      <c r="AN17" s="25">
        <v>1</v>
      </c>
      <c r="AO17" s="24">
        <v>1</v>
      </c>
      <c r="AP17" s="25"/>
      <c r="AQ17" s="24">
        <v>1</v>
      </c>
      <c r="AR17" s="25"/>
      <c r="AS17" s="24">
        <v>1</v>
      </c>
      <c r="AT17" s="25"/>
      <c r="AU17" s="29"/>
      <c r="AV17" s="25">
        <v>1</v>
      </c>
      <c r="AW17" s="24"/>
      <c r="AX17" s="25">
        <v>1</v>
      </c>
      <c r="AY17" s="24"/>
      <c r="AZ17" s="25">
        <v>1</v>
      </c>
      <c r="BA17" s="24">
        <v>1</v>
      </c>
      <c r="BB17" s="25"/>
      <c r="BC17" s="24"/>
      <c r="BD17" s="25">
        <v>1</v>
      </c>
      <c r="BE17" s="24"/>
      <c r="BF17" s="25">
        <v>1</v>
      </c>
      <c r="BG17" s="24">
        <v>1</v>
      </c>
      <c r="BH17" s="25"/>
      <c r="BI17" s="24">
        <v>1</v>
      </c>
      <c r="BJ17" s="25"/>
      <c r="BK17" s="24">
        <v>1</v>
      </c>
      <c r="BL17" s="25"/>
      <c r="BM17" s="24">
        <v>1</v>
      </c>
      <c r="BN17" s="65"/>
      <c r="BO17" s="24"/>
      <c r="BP17" s="65">
        <v>1</v>
      </c>
      <c r="BQ17" s="24">
        <v>1</v>
      </c>
      <c r="BR17" s="65"/>
      <c r="BS17" s="24"/>
      <c r="BT17" s="65">
        <v>1</v>
      </c>
      <c r="BU17" s="24">
        <v>1</v>
      </c>
      <c r="BV17" s="65"/>
      <c r="BW17" s="24">
        <v>1</v>
      </c>
      <c r="BX17" s="65"/>
      <c r="BY17" s="24">
        <v>1</v>
      </c>
      <c r="BZ17" s="65"/>
      <c r="CA17" s="24">
        <v>1</v>
      </c>
      <c r="CB17" s="65"/>
      <c r="CC17" s="24">
        <v>1</v>
      </c>
      <c r="CD17" s="65"/>
      <c r="CE17" s="24">
        <v>1</v>
      </c>
      <c r="CF17" s="65"/>
      <c r="CG17" s="24"/>
      <c r="CH17" s="65">
        <v>1</v>
      </c>
    </row>
    <row r="18" spans="2:86" s="93" customFormat="1" ht="23.25" customHeight="1" x14ac:dyDescent="0.25">
      <c r="B18" s="92">
        <v>14</v>
      </c>
      <c r="C18" s="404" t="s">
        <v>696</v>
      </c>
      <c r="D18" s="405"/>
      <c r="E18" s="405"/>
      <c r="F18" s="405"/>
      <c r="G18" s="405"/>
      <c r="H18" s="405"/>
      <c r="I18" s="24"/>
      <c r="J18" s="25">
        <v>1</v>
      </c>
      <c r="K18" s="24"/>
      <c r="L18" s="25">
        <v>1</v>
      </c>
      <c r="M18" s="24"/>
      <c r="N18" s="25">
        <v>1</v>
      </c>
      <c r="O18" s="24">
        <v>1</v>
      </c>
      <c r="P18" s="25"/>
      <c r="Q18" s="29">
        <v>1</v>
      </c>
      <c r="R18" s="63"/>
      <c r="S18" s="24">
        <v>1</v>
      </c>
      <c r="T18" s="25"/>
      <c r="U18" s="24">
        <v>1</v>
      </c>
      <c r="V18" s="25"/>
      <c r="W18" s="24">
        <v>1</v>
      </c>
      <c r="X18" s="25"/>
      <c r="Y18" s="24"/>
      <c r="Z18" s="25">
        <v>1</v>
      </c>
      <c r="AA18" s="24">
        <v>1</v>
      </c>
      <c r="AB18" s="25"/>
      <c r="AC18" s="24">
        <v>1</v>
      </c>
      <c r="AD18" s="25"/>
      <c r="AE18" s="24"/>
      <c r="AF18" s="25">
        <v>1</v>
      </c>
      <c r="AG18" s="24"/>
      <c r="AH18" s="25">
        <v>1</v>
      </c>
      <c r="AI18" s="24"/>
      <c r="AJ18" s="25">
        <v>1</v>
      </c>
      <c r="AK18" s="24">
        <v>1</v>
      </c>
      <c r="AL18" s="25"/>
      <c r="AM18" s="24"/>
      <c r="AN18" s="25">
        <v>1</v>
      </c>
      <c r="AO18" s="24"/>
      <c r="AP18" s="25">
        <v>1</v>
      </c>
      <c r="AQ18" s="24"/>
      <c r="AR18" s="25">
        <v>1</v>
      </c>
      <c r="AS18" s="24"/>
      <c r="AT18" s="25">
        <v>1</v>
      </c>
      <c r="AU18" s="29"/>
      <c r="AV18" s="25">
        <v>1</v>
      </c>
      <c r="AW18" s="24">
        <v>1</v>
      </c>
      <c r="AX18" s="25"/>
      <c r="AY18" s="24">
        <v>1</v>
      </c>
      <c r="AZ18" s="25"/>
      <c r="BA18" s="24"/>
      <c r="BB18" s="25">
        <v>1</v>
      </c>
      <c r="BC18" s="24"/>
      <c r="BD18" s="25">
        <v>1</v>
      </c>
      <c r="BE18" s="24"/>
      <c r="BF18" s="25">
        <v>1</v>
      </c>
      <c r="BG18" s="24">
        <v>1</v>
      </c>
      <c r="BH18" s="25"/>
      <c r="BI18" s="24">
        <v>1</v>
      </c>
      <c r="BJ18" s="25"/>
      <c r="BK18" s="24">
        <v>1</v>
      </c>
      <c r="BL18" s="25"/>
      <c r="BM18" s="24">
        <v>1</v>
      </c>
      <c r="BN18" s="65"/>
      <c r="BO18" s="24">
        <v>1</v>
      </c>
      <c r="BP18" s="65"/>
      <c r="BQ18" s="24">
        <v>1</v>
      </c>
      <c r="BR18" s="65"/>
      <c r="BS18" s="24">
        <v>1</v>
      </c>
      <c r="BT18" s="65"/>
      <c r="BU18" s="24">
        <v>1</v>
      </c>
      <c r="BV18" s="65"/>
      <c r="BW18" s="24">
        <v>1</v>
      </c>
      <c r="BX18" s="65"/>
      <c r="BY18" s="24">
        <v>1</v>
      </c>
      <c r="BZ18" s="65"/>
      <c r="CA18" s="24">
        <v>1</v>
      </c>
      <c r="CB18" s="65"/>
      <c r="CC18" s="24">
        <v>1</v>
      </c>
      <c r="CD18" s="65"/>
      <c r="CE18" s="24">
        <v>1</v>
      </c>
      <c r="CF18" s="65"/>
      <c r="CG18" s="24"/>
      <c r="CH18" s="65">
        <v>1</v>
      </c>
    </row>
    <row r="19" spans="2:86" s="93" customFormat="1" ht="23.25" customHeight="1" x14ac:dyDescent="0.25">
      <c r="B19" s="92">
        <v>15</v>
      </c>
      <c r="C19" s="404" t="s">
        <v>697</v>
      </c>
      <c r="D19" s="405"/>
      <c r="E19" s="405"/>
      <c r="F19" s="405"/>
      <c r="G19" s="405"/>
      <c r="H19" s="405"/>
      <c r="I19" s="24">
        <v>1</v>
      </c>
      <c r="J19" s="25"/>
      <c r="K19" s="24">
        <v>1</v>
      </c>
      <c r="L19" s="25"/>
      <c r="M19" s="24">
        <v>1</v>
      </c>
      <c r="N19" s="25"/>
      <c r="O19" s="24">
        <v>1</v>
      </c>
      <c r="P19" s="25"/>
      <c r="Q19" s="29">
        <v>1</v>
      </c>
      <c r="R19" s="63"/>
      <c r="S19" s="24">
        <v>1</v>
      </c>
      <c r="T19" s="25"/>
      <c r="U19" s="24">
        <v>1</v>
      </c>
      <c r="V19" s="25"/>
      <c r="W19" s="24">
        <v>1</v>
      </c>
      <c r="X19" s="25"/>
      <c r="Y19" s="24"/>
      <c r="Z19" s="25">
        <v>1</v>
      </c>
      <c r="AA19" s="24">
        <v>1</v>
      </c>
      <c r="AB19" s="25"/>
      <c r="AC19" s="24"/>
      <c r="AD19" s="25">
        <v>1</v>
      </c>
      <c r="AE19" s="24"/>
      <c r="AF19" s="25">
        <v>1</v>
      </c>
      <c r="AG19" s="24"/>
      <c r="AH19" s="25">
        <v>1</v>
      </c>
      <c r="AI19" s="24"/>
      <c r="AJ19" s="25">
        <v>1</v>
      </c>
      <c r="AK19" s="24">
        <v>1</v>
      </c>
      <c r="AL19" s="25"/>
      <c r="AM19" s="24"/>
      <c r="AN19" s="25">
        <v>1</v>
      </c>
      <c r="AO19" s="24">
        <v>1</v>
      </c>
      <c r="AP19" s="25"/>
      <c r="AQ19" s="24">
        <v>1</v>
      </c>
      <c r="AR19" s="25"/>
      <c r="AS19" s="24">
        <v>1</v>
      </c>
      <c r="AT19" s="25"/>
      <c r="AU19" s="30">
        <v>1</v>
      </c>
      <c r="AV19" s="26"/>
      <c r="AW19" s="24">
        <v>1</v>
      </c>
      <c r="AX19" s="25"/>
      <c r="AY19" s="24">
        <v>1</v>
      </c>
      <c r="AZ19" s="25"/>
      <c r="BA19" s="24">
        <v>1</v>
      </c>
      <c r="BB19" s="25"/>
      <c r="BC19" s="24">
        <v>1</v>
      </c>
      <c r="BD19" s="25"/>
      <c r="BE19" s="24"/>
      <c r="BF19" s="25">
        <v>1</v>
      </c>
      <c r="BG19" s="24">
        <v>1</v>
      </c>
      <c r="BH19" s="25"/>
      <c r="BI19" s="24">
        <v>1</v>
      </c>
      <c r="BJ19" s="25"/>
      <c r="BK19" s="24"/>
      <c r="BL19" s="25">
        <v>1</v>
      </c>
      <c r="BM19" s="24"/>
      <c r="BN19" s="25">
        <v>1</v>
      </c>
      <c r="BO19" s="24"/>
      <c r="BP19" s="25">
        <v>1</v>
      </c>
      <c r="BQ19" s="24"/>
      <c r="BR19" s="25">
        <v>1</v>
      </c>
      <c r="BS19" s="24"/>
      <c r="BT19" s="25">
        <v>1</v>
      </c>
      <c r="BU19" s="24">
        <v>1</v>
      </c>
      <c r="BV19" s="25"/>
      <c r="BW19" s="24"/>
      <c r="BX19" s="25">
        <v>1</v>
      </c>
      <c r="BY19" s="24"/>
      <c r="BZ19" s="25">
        <v>1</v>
      </c>
      <c r="CA19" s="24"/>
      <c r="CB19" s="25">
        <v>1</v>
      </c>
      <c r="CC19" s="24"/>
      <c r="CD19" s="25">
        <v>1</v>
      </c>
      <c r="CE19" s="24"/>
      <c r="CF19" s="25">
        <v>1</v>
      </c>
      <c r="CG19" s="24">
        <v>1</v>
      </c>
      <c r="CH19" s="25"/>
    </row>
    <row r="20" spans="2:86" s="93" customFormat="1" ht="23.25" customHeight="1" x14ac:dyDescent="0.25">
      <c r="B20" s="92">
        <v>16</v>
      </c>
      <c r="C20" s="404" t="s">
        <v>698</v>
      </c>
      <c r="D20" s="405"/>
      <c r="E20" s="405"/>
      <c r="F20" s="405"/>
      <c r="G20" s="405"/>
      <c r="H20" s="405"/>
      <c r="I20" s="24"/>
      <c r="J20" s="25">
        <v>1</v>
      </c>
      <c r="K20" s="24"/>
      <c r="L20" s="25">
        <v>1</v>
      </c>
      <c r="M20" s="24">
        <v>1</v>
      </c>
      <c r="N20" s="25"/>
      <c r="O20" s="24"/>
      <c r="P20" s="25">
        <v>1</v>
      </c>
      <c r="Q20" s="29"/>
      <c r="R20" s="63">
        <v>1</v>
      </c>
      <c r="S20" s="24">
        <v>1</v>
      </c>
      <c r="T20" s="25"/>
      <c r="U20" s="24"/>
      <c r="V20" s="25">
        <v>1</v>
      </c>
      <c r="W20" s="24"/>
      <c r="X20" s="25">
        <v>1</v>
      </c>
      <c r="Y20" s="24"/>
      <c r="Z20" s="25">
        <v>1</v>
      </c>
      <c r="AA20" s="24"/>
      <c r="AB20" s="25">
        <v>1</v>
      </c>
      <c r="AC20" s="24"/>
      <c r="AD20" s="25">
        <v>1</v>
      </c>
      <c r="AE20" s="24">
        <v>1</v>
      </c>
      <c r="AF20" s="25"/>
      <c r="AG20" s="24"/>
      <c r="AH20" s="25">
        <v>1</v>
      </c>
      <c r="AI20" s="24">
        <v>1</v>
      </c>
      <c r="AJ20" s="25"/>
      <c r="AK20" s="24">
        <v>1</v>
      </c>
      <c r="AL20" s="25"/>
      <c r="AM20" s="24"/>
      <c r="AN20" s="25">
        <v>1</v>
      </c>
      <c r="AO20" s="24">
        <v>1</v>
      </c>
      <c r="AP20" s="25"/>
      <c r="AQ20" s="24">
        <v>1</v>
      </c>
      <c r="AR20" s="25"/>
      <c r="AS20" s="24">
        <v>1</v>
      </c>
      <c r="AT20" s="25"/>
      <c r="AU20" s="30">
        <v>1</v>
      </c>
      <c r="AV20" s="26"/>
      <c r="AW20" s="24"/>
      <c r="AX20" s="25">
        <v>1</v>
      </c>
      <c r="AY20" s="24"/>
      <c r="AZ20" s="25">
        <v>1</v>
      </c>
      <c r="BA20" s="24"/>
      <c r="BB20" s="25">
        <v>1</v>
      </c>
      <c r="BC20" s="24"/>
      <c r="BD20" s="25">
        <v>1</v>
      </c>
      <c r="BE20" s="24"/>
      <c r="BF20" s="25">
        <v>1</v>
      </c>
      <c r="BG20" s="24">
        <v>1</v>
      </c>
      <c r="BH20" s="25"/>
      <c r="BI20" s="24"/>
      <c r="BJ20" s="25">
        <v>1</v>
      </c>
      <c r="BK20" s="24">
        <v>1</v>
      </c>
      <c r="BL20" s="25"/>
      <c r="BM20" s="24"/>
      <c r="BN20" s="25">
        <v>1</v>
      </c>
      <c r="BO20" s="24"/>
      <c r="BP20" s="25">
        <v>1</v>
      </c>
      <c r="BQ20" s="24"/>
      <c r="BR20" s="25">
        <v>1</v>
      </c>
      <c r="BS20" s="24"/>
      <c r="BT20" s="25">
        <v>1</v>
      </c>
      <c r="BU20" s="24"/>
      <c r="BV20" s="25">
        <v>1</v>
      </c>
      <c r="BW20" s="24"/>
      <c r="BX20" s="25">
        <v>1</v>
      </c>
      <c r="BY20" s="24"/>
      <c r="BZ20" s="25">
        <v>1</v>
      </c>
      <c r="CA20" s="24"/>
      <c r="CB20" s="25">
        <v>1</v>
      </c>
      <c r="CC20" s="24"/>
      <c r="CD20" s="25">
        <v>1</v>
      </c>
      <c r="CE20" s="24"/>
      <c r="CF20" s="25">
        <v>1</v>
      </c>
      <c r="CG20" s="24">
        <v>1</v>
      </c>
      <c r="CH20" s="25"/>
    </row>
    <row r="21" spans="2:86" s="93" customFormat="1" ht="23.25" customHeight="1" x14ac:dyDescent="0.25">
      <c r="B21" s="92">
        <v>17</v>
      </c>
      <c r="C21" s="404" t="s">
        <v>699</v>
      </c>
      <c r="D21" s="405"/>
      <c r="E21" s="405"/>
      <c r="F21" s="405"/>
      <c r="G21" s="405"/>
      <c r="H21" s="405"/>
      <c r="I21" s="24"/>
      <c r="J21" s="25">
        <v>1</v>
      </c>
      <c r="K21" s="24"/>
      <c r="L21" s="25">
        <v>1</v>
      </c>
      <c r="M21" s="24"/>
      <c r="N21" s="25">
        <v>1</v>
      </c>
      <c r="O21" s="24">
        <v>1</v>
      </c>
      <c r="P21" s="25"/>
      <c r="Q21" s="29">
        <v>1</v>
      </c>
      <c r="R21" s="63"/>
      <c r="S21" s="24">
        <v>1</v>
      </c>
      <c r="T21" s="25"/>
      <c r="U21" s="24">
        <v>1</v>
      </c>
      <c r="V21" s="25"/>
      <c r="W21" s="24"/>
      <c r="X21" s="25">
        <v>1</v>
      </c>
      <c r="Y21" s="24"/>
      <c r="Z21" s="25">
        <v>1</v>
      </c>
      <c r="AA21" s="24">
        <v>1</v>
      </c>
      <c r="AB21" s="25"/>
      <c r="AC21" s="24"/>
      <c r="AD21" s="25">
        <v>1</v>
      </c>
      <c r="AE21" s="24">
        <v>1</v>
      </c>
      <c r="AF21" s="25"/>
      <c r="AG21" s="24"/>
      <c r="AH21" s="25">
        <v>1</v>
      </c>
      <c r="AI21" s="24">
        <v>1</v>
      </c>
      <c r="AJ21" s="25"/>
      <c r="AK21" s="24">
        <v>1</v>
      </c>
      <c r="AL21" s="25"/>
      <c r="AM21" s="24"/>
      <c r="AN21" s="25">
        <v>1</v>
      </c>
      <c r="AO21" s="24">
        <v>1</v>
      </c>
      <c r="AP21" s="25"/>
      <c r="AQ21" s="24">
        <v>1</v>
      </c>
      <c r="AR21" s="25"/>
      <c r="AS21" s="24">
        <v>1</v>
      </c>
      <c r="AT21" s="25"/>
      <c r="AU21" s="30">
        <v>1</v>
      </c>
      <c r="AV21" s="26"/>
      <c r="AW21" s="24">
        <v>1</v>
      </c>
      <c r="AX21" s="25"/>
      <c r="AY21" s="24">
        <v>1</v>
      </c>
      <c r="AZ21" s="25"/>
      <c r="BA21" s="24">
        <v>1</v>
      </c>
      <c r="BB21" s="25"/>
      <c r="BC21" s="24">
        <v>1</v>
      </c>
      <c r="BD21" s="25"/>
      <c r="BE21" s="24"/>
      <c r="BF21" s="25">
        <v>1</v>
      </c>
      <c r="BG21" s="24">
        <v>1</v>
      </c>
      <c r="BH21" s="25"/>
      <c r="BI21" s="24">
        <v>1</v>
      </c>
      <c r="BJ21" s="25"/>
      <c r="BK21" s="24"/>
      <c r="BL21" s="25">
        <v>1</v>
      </c>
      <c r="BM21" s="24"/>
      <c r="BN21" s="25">
        <v>1</v>
      </c>
      <c r="BO21" s="24"/>
      <c r="BP21" s="25">
        <v>1</v>
      </c>
      <c r="BQ21" s="24"/>
      <c r="BR21" s="25">
        <v>1</v>
      </c>
      <c r="BS21" s="24">
        <v>1</v>
      </c>
      <c r="BT21" s="25"/>
      <c r="BU21" s="24"/>
      <c r="BV21" s="25">
        <v>1</v>
      </c>
      <c r="BW21" s="24"/>
      <c r="BX21" s="25">
        <v>1</v>
      </c>
      <c r="BY21" s="24"/>
      <c r="BZ21" s="25">
        <v>1</v>
      </c>
      <c r="CA21" s="24"/>
      <c r="CB21" s="25">
        <v>1</v>
      </c>
      <c r="CC21" s="24"/>
      <c r="CD21" s="25">
        <v>1</v>
      </c>
      <c r="CE21" s="24"/>
      <c r="CF21" s="25">
        <v>1</v>
      </c>
      <c r="CG21" s="24">
        <v>1</v>
      </c>
      <c r="CH21" s="25"/>
    </row>
    <row r="22" spans="2:86" s="93" customFormat="1" ht="23.25" customHeight="1" x14ac:dyDescent="0.25">
      <c r="B22" s="92">
        <v>18</v>
      </c>
      <c r="C22" s="404" t="s">
        <v>700</v>
      </c>
      <c r="D22" s="405"/>
      <c r="E22" s="405"/>
      <c r="F22" s="405"/>
      <c r="G22" s="405"/>
      <c r="H22" s="405"/>
      <c r="I22" s="24"/>
      <c r="J22" s="25">
        <v>1</v>
      </c>
      <c r="K22" s="24"/>
      <c r="L22" s="25">
        <v>1</v>
      </c>
      <c r="M22" s="24"/>
      <c r="N22" s="25">
        <v>1</v>
      </c>
      <c r="O22" s="24">
        <v>1</v>
      </c>
      <c r="P22" s="25"/>
      <c r="Q22" s="29">
        <v>1</v>
      </c>
      <c r="R22" s="63"/>
      <c r="S22" s="24">
        <v>1</v>
      </c>
      <c r="T22" s="25"/>
      <c r="U22" s="24">
        <v>1</v>
      </c>
      <c r="V22" s="25"/>
      <c r="W22" s="24"/>
      <c r="X22" s="25">
        <v>1</v>
      </c>
      <c r="Y22" s="24"/>
      <c r="Z22" s="25">
        <v>1</v>
      </c>
      <c r="AA22" s="24"/>
      <c r="AB22" s="25">
        <v>1</v>
      </c>
      <c r="AC22" s="24"/>
      <c r="AD22" s="25">
        <v>1</v>
      </c>
      <c r="AE22" s="24"/>
      <c r="AF22" s="25">
        <v>1</v>
      </c>
      <c r="AG22" s="24"/>
      <c r="AH22" s="25">
        <v>1</v>
      </c>
      <c r="AI22" s="24"/>
      <c r="AJ22" s="25">
        <v>1</v>
      </c>
      <c r="AK22" s="24">
        <v>1</v>
      </c>
      <c r="AL22" s="25"/>
      <c r="AM22" s="24"/>
      <c r="AN22" s="25">
        <v>1</v>
      </c>
      <c r="AO22" s="24">
        <v>1</v>
      </c>
      <c r="AP22" s="25"/>
      <c r="AQ22" s="24">
        <v>1</v>
      </c>
      <c r="AR22" s="25"/>
      <c r="AS22" s="24">
        <v>1</v>
      </c>
      <c r="AT22" s="25"/>
      <c r="AU22" s="30">
        <v>1</v>
      </c>
      <c r="AV22" s="26"/>
      <c r="AW22" s="24">
        <v>1</v>
      </c>
      <c r="AX22" s="25"/>
      <c r="AY22" s="24">
        <v>1</v>
      </c>
      <c r="AZ22" s="25"/>
      <c r="BA22" s="24">
        <v>1</v>
      </c>
      <c r="BB22" s="25"/>
      <c r="BC22" s="24">
        <v>1</v>
      </c>
      <c r="BD22" s="25"/>
      <c r="BE22" s="24"/>
      <c r="BF22" s="25">
        <v>1</v>
      </c>
      <c r="BG22" s="24">
        <v>1</v>
      </c>
      <c r="BH22" s="25"/>
      <c r="BI22" s="24"/>
      <c r="BJ22" s="25">
        <v>1</v>
      </c>
      <c r="BK22" s="24"/>
      <c r="BL22" s="25">
        <v>1</v>
      </c>
      <c r="BM22" s="24"/>
      <c r="BN22" s="25">
        <v>1</v>
      </c>
      <c r="BO22" s="24"/>
      <c r="BP22" s="25">
        <v>1</v>
      </c>
      <c r="BQ22" s="24"/>
      <c r="BR22" s="25">
        <v>1</v>
      </c>
      <c r="BS22" s="24"/>
      <c r="BT22" s="25">
        <v>1</v>
      </c>
      <c r="BU22" s="24"/>
      <c r="BV22" s="25">
        <v>1</v>
      </c>
      <c r="BW22" s="24"/>
      <c r="BX22" s="25">
        <v>1</v>
      </c>
      <c r="BY22" s="24"/>
      <c r="BZ22" s="25">
        <v>1</v>
      </c>
      <c r="CA22" s="24"/>
      <c r="CB22" s="25">
        <v>1</v>
      </c>
      <c r="CC22" s="24"/>
      <c r="CD22" s="25">
        <v>1</v>
      </c>
      <c r="CE22" s="24"/>
      <c r="CF22" s="25">
        <v>1</v>
      </c>
      <c r="CG22" s="24"/>
      <c r="CH22" s="25">
        <v>1</v>
      </c>
    </row>
    <row r="23" spans="2:86" s="93" customFormat="1" ht="23.25" customHeight="1" x14ac:dyDescent="0.25">
      <c r="B23" s="92">
        <v>19</v>
      </c>
      <c r="C23" s="404" t="s">
        <v>701</v>
      </c>
      <c r="D23" s="405"/>
      <c r="E23" s="405"/>
      <c r="F23" s="405"/>
      <c r="G23" s="405"/>
      <c r="H23" s="405"/>
      <c r="I23" s="24"/>
      <c r="J23" s="25">
        <v>1</v>
      </c>
      <c r="K23" s="24"/>
      <c r="L23" s="25">
        <v>1</v>
      </c>
      <c r="M23" s="24"/>
      <c r="N23" s="25">
        <v>1</v>
      </c>
      <c r="O23" s="24"/>
      <c r="P23" s="25">
        <v>1</v>
      </c>
      <c r="Q23" s="29"/>
      <c r="R23" s="63">
        <v>1</v>
      </c>
      <c r="S23" s="24"/>
      <c r="T23" s="25">
        <v>1</v>
      </c>
      <c r="U23" s="24"/>
      <c r="V23" s="25">
        <v>1</v>
      </c>
      <c r="W23" s="24"/>
      <c r="X23" s="25">
        <v>1</v>
      </c>
      <c r="Y23" s="24"/>
      <c r="Z23" s="25">
        <v>1</v>
      </c>
      <c r="AA23" s="24"/>
      <c r="AB23" s="25">
        <v>1</v>
      </c>
      <c r="AC23" s="24"/>
      <c r="AD23" s="25">
        <v>1</v>
      </c>
      <c r="AE23" s="24"/>
      <c r="AF23" s="25">
        <v>1</v>
      </c>
      <c r="AG23" s="24"/>
      <c r="AH23" s="25">
        <v>1</v>
      </c>
      <c r="AI23" s="24"/>
      <c r="AJ23" s="25">
        <v>1</v>
      </c>
      <c r="AK23" s="24"/>
      <c r="AL23" s="25">
        <v>1</v>
      </c>
      <c r="AM23" s="24"/>
      <c r="AN23" s="25">
        <v>1</v>
      </c>
      <c r="AO23" s="24"/>
      <c r="AP23" s="25">
        <v>1</v>
      </c>
      <c r="AQ23" s="24"/>
      <c r="AR23" s="25">
        <v>1</v>
      </c>
      <c r="AS23" s="24"/>
      <c r="AT23" s="25">
        <v>1</v>
      </c>
      <c r="AU23" s="30">
        <v>1</v>
      </c>
      <c r="AV23" s="25"/>
      <c r="AW23" s="24"/>
      <c r="AX23" s="25">
        <v>1</v>
      </c>
      <c r="AY23" s="24"/>
      <c r="AZ23" s="25">
        <v>1</v>
      </c>
      <c r="BA23" s="24"/>
      <c r="BB23" s="25">
        <v>1</v>
      </c>
      <c r="BC23" s="24"/>
      <c r="BD23" s="25">
        <v>1</v>
      </c>
      <c r="BE23" s="24"/>
      <c r="BF23" s="25">
        <v>1</v>
      </c>
      <c r="BG23" s="24"/>
      <c r="BH23" s="25">
        <v>1</v>
      </c>
      <c r="BI23" s="24"/>
      <c r="BJ23" s="25">
        <v>1</v>
      </c>
      <c r="BK23" s="24"/>
      <c r="BL23" s="25">
        <v>1</v>
      </c>
      <c r="BM23" s="24"/>
      <c r="BN23" s="25">
        <v>1</v>
      </c>
      <c r="BO23" s="24"/>
      <c r="BP23" s="25">
        <v>1</v>
      </c>
      <c r="BQ23" s="24"/>
      <c r="BR23" s="25">
        <v>1</v>
      </c>
      <c r="BS23" s="24"/>
      <c r="BT23" s="25">
        <v>1</v>
      </c>
      <c r="BU23" s="24"/>
      <c r="BV23" s="25">
        <v>1</v>
      </c>
      <c r="BW23" s="24"/>
      <c r="BX23" s="25">
        <v>1</v>
      </c>
      <c r="BY23" s="24"/>
      <c r="BZ23" s="25">
        <v>1</v>
      </c>
      <c r="CA23" s="24"/>
      <c r="CB23" s="25">
        <v>1</v>
      </c>
      <c r="CC23" s="24"/>
      <c r="CD23" s="25">
        <v>1</v>
      </c>
      <c r="CE23" s="24"/>
      <c r="CF23" s="25">
        <v>1</v>
      </c>
      <c r="CG23" s="24">
        <v>1</v>
      </c>
      <c r="CH23" s="25"/>
    </row>
    <row r="24" spans="2:86" s="93" customFormat="1" ht="23.25" customHeight="1" x14ac:dyDescent="0.25">
      <c r="B24" s="92">
        <v>20</v>
      </c>
      <c r="C24" s="404" t="s">
        <v>702</v>
      </c>
      <c r="D24" s="405"/>
      <c r="E24" s="405"/>
      <c r="F24" s="405"/>
      <c r="G24" s="405"/>
      <c r="H24" s="405"/>
      <c r="I24" s="24"/>
      <c r="J24" s="25">
        <v>1</v>
      </c>
      <c r="K24" s="24"/>
      <c r="L24" s="25">
        <v>1</v>
      </c>
      <c r="M24" s="24"/>
      <c r="N24" s="25">
        <v>1</v>
      </c>
      <c r="O24" s="24"/>
      <c r="P24" s="25">
        <v>1</v>
      </c>
      <c r="Q24" s="29"/>
      <c r="R24" s="63">
        <v>1</v>
      </c>
      <c r="S24" s="24"/>
      <c r="T24" s="25">
        <v>1</v>
      </c>
      <c r="U24" s="24"/>
      <c r="V24" s="25">
        <v>1</v>
      </c>
      <c r="W24" s="24"/>
      <c r="X24" s="25">
        <v>1</v>
      </c>
      <c r="Y24" s="24"/>
      <c r="Z24" s="25">
        <v>1</v>
      </c>
      <c r="AA24" s="24"/>
      <c r="AB24" s="25">
        <v>1</v>
      </c>
      <c r="AC24" s="24"/>
      <c r="AD24" s="25">
        <v>1</v>
      </c>
      <c r="AE24" s="24"/>
      <c r="AF24" s="25">
        <v>1</v>
      </c>
      <c r="AG24" s="24"/>
      <c r="AH24" s="25">
        <v>1</v>
      </c>
      <c r="AI24" s="24"/>
      <c r="AJ24" s="25">
        <v>1</v>
      </c>
      <c r="AK24" s="24"/>
      <c r="AL24" s="25">
        <v>1</v>
      </c>
      <c r="AM24" s="24"/>
      <c r="AN24" s="25">
        <v>1</v>
      </c>
      <c r="AO24" s="24"/>
      <c r="AP24" s="25">
        <v>1</v>
      </c>
      <c r="AQ24" s="24"/>
      <c r="AR24" s="25">
        <v>1</v>
      </c>
      <c r="AS24" s="24"/>
      <c r="AT24" s="25">
        <v>1</v>
      </c>
      <c r="AU24" s="29"/>
      <c r="AV24" s="25">
        <v>1</v>
      </c>
      <c r="AW24" s="24"/>
      <c r="AX24" s="25">
        <v>1</v>
      </c>
      <c r="AY24" s="24"/>
      <c r="AZ24" s="25">
        <v>1</v>
      </c>
      <c r="BA24" s="24"/>
      <c r="BB24" s="25">
        <v>1</v>
      </c>
      <c r="BC24" s="24"/>
      <c r="BD24" s="25">
        <v>1</v>
      </c>
      <c r="BE24" s="24"/>
      <c r="BF24" s="25">
        <v>1</v>
      </c>
      <c r="BG24" s="24"/>
      <c r="BH24" s="25">
        <v>1</v>
      </c>
      <c r="BI24" s="24"/>
      <c r="BJ24" s="25">
        <v>1</v>
      </c>
      <c r="BK24" s="24"/>
      <c r="BL24" s="25">
        <v>1</v>
      </c>
      <c r="BM24" s="24"/>
      <c r="BN24" s="25">
        <v>1</v>
      </c>
      <c r="BO24" s="24"/>
      <c r="BP24" s="25">
        <v>1</v>
      </c>
      <c r="BQ24" s="24"/>
      <c r="BR24" s="25">
        <v>1</v>
      </c>
      <c r="BS24" s="24"/>
      <c r="BT24" s="25">
        <v>1</v>
      </c>
      <c r="BU24" s="24"/>
      <c r="BV24" s="25">
        <v>1</v>
      </c>
      <c r="BW24" s="24"/>
      <c r="BX24" s="25">
        <v>1</v>
      </c>
      <c r="BY24" s="24"/>
      <c r="BZ24" s="25">
        <v>1</v>
      </c>
      <c r="CA24" s="24"/>
      <c r="CB24" s="25">
        <v>1</v>
      </c>
      <c r="CC24" s="24"/>
      <c r="CD24" s="25">
        <v>1</v>
      </c>
      <c r="CE24" s="24"/>
      <c r="CF24" s="25">
        <v>1</v>
      </c>
      <c r="CG24" s="24"/>
      <c r="CH24" s="25">
        <v>1</v>
      </c>
    </row>
    <row r="25" spans="2:86" ht="12" thickBot="1" x14ac:dyDescent="0.2">
      <c r="C25" s="406" t="s">
        <v>703</v>
      </c>
      <c r="D25" s="407"/>
      <c r="E25" s="406" t="s">
        <v>704</v>
      </c>
      <c r="F25" s="416"/>
      <c r="G25" s="416"/>
      <c r="H25" s="416"/>
      <c r="I25" s="27">
        <f t="shared" ref="I25:V25" si="0">SUM(I5:I24)</f>
        <v>8</v>
      </c>
      <c r="J25" s="28">
        <f t="shared" si="0"/>
        <v>12</v>
      </c>
      <c r="K25" s="27">
        <f t="shared" si="0"/>
        <v>8</v>
      </c>
      <c r="L25" s="28">
        <f t="shared" si="0"/>
        <v>12</v>
      </c>
      <c r="M25" s="27">
        <f t="shared" si="0"/>
        <v>10</v>
      </c>
      <c r="N25" s="28">
        <f t="shared" si="0"/>
        <v>10</v>
      </c>
      <c r="O25" s="27">
        <f t="shared" si="0"/>
        <v>16</v>
      </c>
      <c r="P25" s="28">
        <f t="shared" si="0"/>
        <v>4</v>
      </c>
      <c r="Q25" s="31">
        <f t="shared" si="0"/>
        <v>15</v>
      </c>
      <c r="R25" s="64">
        <f t="shared" si="0"/>
        <v>5</v>
      </c>
      <c r="S25" s="27">
        <f t="shared" si="0"/>
        <v>16</v>
      </c>
      <c r="T25" s="28">
        <f t="shared" si="0"/>
        <v>4</v>
      </c>
      <c r="U25" s="27">
        <f t="shared" si="0"/>
        <v>13</v>
      </c>
      <c r="V25" s="28">
        <f t="shared" si="0"/>
        <v>7</v>
      </c>
      <c r="W25" s="27">
        <f t="shared" ref="W25:BN25" si="1">SUM(W5:W24)</f>
        <v>13</v>
      </c>
      <c r="X25" s="28">
        <f t="shared" si="1"/>
        <v>7</v>
      </c>
      <c r="Y25" s="27">
        <f t="shared" si="1"/>
        <v>7</v>
      </c>
      <c r="Z25" s="28">
        <f t="shared" si="1"/>
        <v>13</v>
      </c>
      <c r="AA25" s="27">
        <f t="shared" si="1"/>
        <v>12</v>
      </c>
      <c r="AB25" s="28">
        <f t="shared" si="1"/>
        <v>8</v>
      </c>
      <c r="AC25" s="27">
        <f t="shared" si="1"/>
        <v>9</v>
      </c>
      <c r="AD25" s="28">
        <f t="shared" si="1"/>
        <v>11</v>
      </c>
      <c r="AE25" s="27">
        <f t="shared" si="1"/>
        <v>11</v>
      </c>
      <c r="AF25" s="28">
        <f t="shared" si="1"/>
        <v>9</v>
      </c>
      <c r="AG25" s="27">
        <f t="shared" si="1"/>
        <v>9</v>
      </c>
      <c r="AH25" s="28">
        <f t="shared" si="1"/>
        <v>11</v>
      </c>
      <c r="AI25" s="27">
        <f t="shared" si="1"/>
        <v>10</v>
      </c>
      <c r="AJ25" s="28">
        <f t="shared" si="1"/>
        <v>10</v>
      </c>
      <c r="AK25" s="27">
        <f t="shared" si="1"/>
        <v>16</v>
      </c>
      <c r="AL25" s="28">
        <f t="shared" si="1"/>
        <v>4</v>
      </c>
      <c r="AM25" s="27">
        <f t="shared" si="1"/>
        <v>6</v>
      </c>
      <c r="AN25" s="28">
        <f t="shared" si="1"/>
        <v>14</v>
      </c>
      <c r="AO25" s="27">
        <f t="shared" si="1"/>
        <v>17</v>
      </c>
      <c r="AP25" s="28">
        <f t="shared" si="1"/>
        <v>3</v>
      </c>
      <c r="AQ25" s="27">
        <f t="shared" si="1"/>
        <v>15</v>
      </c>
      <c r="AR25" s="28">
        <f t="shared" si="1"/>
        <v>5</v>
      </c>
      <c r="AS25" s="27">
        <f t="shared" si="1"/>
        <v>17</v>
      </c>
      <c r="AT25" s="28">
        <f t="shared" si="1"/>
        <v>3</v>
      </c>
      <c r="AU25" s="31">
        <f t="shared" si="1"/>
        <v>15</v>
      </c>
      <c r="AV25" s="28">
        <f t="shared" si="1"/>
        <v>5</v>
      </c>
      <c r="AW25" s="27">
        <f t="shared" si="1"/>
        <v>14</v>
      </c>
      <c r="AX25" s="28">
        <f t="shared" si="1"/>
        <v>6</v>
      </c>
      <c r="AY25" s="27">
        <f t="shared" si="1"/>
        <v>9</v>
      </c>
      <c r="AZ25" s="28">
        <f t="shared" si="1"/>
        <v>11</v>
      </c>
      <c r="BA25" s="27">
        <f t="shared" si="1"/>
        <v>15</v>
      </c>
      <c r="BB25" s="28">
        <f t="shared" si="1"/>
        <v>5</v>
      </c>
      <c r="BC25" s="27">
        <f t="shared" si="1"/>
        <v>14</v>
      </c>
      <c r="BD25" s="28">
        <f t="shared" si="1"/>
        <v>6</v>
      </c>
      <c r="BE25" s="27">
        <f t="shared" si="1"/>
        <v>3</v>
      </c>
      <c r="BF25" s="28">
        <f t="shared" si="1"/>
        <v>17</v>
      </c>
      <c r="BG25" s="27">
        <f t="shared" si="1"/>
        <v>17</v>
      </c>
      <c r="BH25" s="28">
        <f t="shared" si="1"/>
        <v>3</v>
      </c>
      <c r="BI25" s="27">
        <f t="shared" si="1"/>
        <v>14</v>
      </c>
      <c r="BJ25" s="28">
        <f t="shared" si="1"/>
        <v>6</v>
      </c>
      <c r="BK25" s="27">
        <f t="shared" si="1"/>
        <v>13</v>
      </c>
      <c r="BL25" s="28">
        <f t="shared" si="1"/>
        <v>7</v>
      </c>
      <c r="BM25" s="27">
        <f t="shared" si="1"/>
        <v>12</v>
      </c>
      <c r="BN25" s="28">
        <f t="shared" si="1"/>
        <v>8</v>
      </c>
      <c r="BO25" s="27">
        <f t="shared" ref="BO25:CF25" si="2">SUM(BO5:BO24)</f>
        <v>10</v>
      </c>
      <c r="BP25" s="28">
        <f t="shared" si="2"/>
        <v>10</v>
      </c>
      <c r="BQ25" s="27">
        <f t="shared" si="2"/>
        <v>9</v>
      </c>
      <c r="BR25" s="28">
        <f t="shared" si="2"/>
        <v>11</v>
      </c>
      <c r="BS25" s="27">
        <f t="shared" si="2"/>
        <v>5</v>
      </c>
      <c r="BT25" s="28">
        <f t="shared" si="2"/>
        <v>15</v>
      </c>
      <c r="BU25" s="27">
        <f t="shared" si="2"/>
        <v>12</v>
      </c>
      <c r="BV25" s="28">
        <f t="shared" si="2"/>
        <v>8</v>
      </c>
      <c r="BW25" s="27">
        <f t="shared" si="2"/>
        <v>9</v>
      </c>
      <c r="BX25" s="28">
        <f t="shared" si="2"/>
        <v>11</v>
      </c>
      <c r="BY25" s="27">
        <f t="shared" si="2"/>
        <v>11</v>
      </c>
      <c r="BZ25" s="28">
        <f t="shared" si="2"/>
        <v>9</v>
      </c>
      <c r="CA25" s="27">
        <f t="shared" si="2"/>
        <v>9</v>
      </c>
      <c r="CB25" s="28">
        <f t="shared" si="2"/>
        <v>11</v>
      </c>
      <c r="CC25" s="27">
        <f t="shared" si="2"/>
        <v>11</v>
      </c>
      <c r="CD25" s="28">
        <f t="shared" si="2"/>
        <v>9</v>
      </c>
      <c r="CE25" s="27">
        <f t="shared" si="2"/>
        <v>11</v>
      </c>
      <c r="CF25" s="28">
        <f t="shared" si="2"/>
        <v>9</v>
      </c>
      <c r="CG25" s="27">
        <f t="shared" ref="CG25:CH25" si="3">SUM(CG5:CG24)</f>
        <v>14</v>
      </c>
      <c r="CH25" s="28">
        <f t="shared" si="3"/>
        <v>6</v>
      </c>
    </row>
    <row r="26" spans="2:86" x14ac:dyDescent="0.15">
      <c r="C26" s="418" t="s">
        <v>705</v>
      </c>
      <c r="D26" s="418"/>
      <c r="E26" s="418"/>
      <c r="F26" s="418"/>
      <c r="G26" s="418"/>
      <c r="H26" s="411"/>
      <c r="I26" s="33">
        <f>+I25</f>
        <v>8</v>
      </c>
      <c r="J26" s="33"/>
      <c r="K26" s="32">
        <f>+K25</f>
        <v>8</v>
      </c>
      <c r="L26" s="33"/>
      <c r="M26" s="32">
        <f>+M25</f>
        <v>10</v>
      </c>
      <c r="N26" s="33"/>
      <c r="O26" s="32">
        <f>+O25</f>
        <v>16</v>
      </c>
      <c r="P26" s="33"/>
      <c r="Q26" s="32">
        <f>+Q25</f>
        <v>15</v>
      </c>
      <c r="R26" s="33"/>
      <c r="S26" s="414">
        <v>16</v>
      </c>
      <c r="T26" s="415"/>
      <c r="U26" s="32">
        <f>+U25</f>
        <v>13</v>
      </c>
      <c r="V26" s="33"/>
      <c r="W26" s="32">
        <f>+W25</f>
        <v>13</v>
      </c>
      <c r="X26" s="33"/>
      <c r="Y26" s="32">
        <f>+Y25</f>
        <v>7</v>
      </c>
      <c r="Z26" s="33"/>
      <c r="AA26" s="32">
        <f t="shared" ref="AA26" si="4">+AA25</f>
        <v>12</v>
      </c>
      <c r="AB26" s="33"/>
      <c r="AC26" s="32">
        <f t="shared" ref="AC26" si="5">+AC25</f>
        <v>9</v>
      </c>
      <c r="AD26" s="33"/>
      <c r="AE26" s="32">
        <f t="shared" ref="AE26" si="6">+AE25</f>
        <v>11</v>
      </c>
      <c r="AF26" s="33"/>
      <c r="AG26" s="32">
        <f t="shared" ref="AG26" si="7">+AG25</f>
        <v>9</v>
      </c>
      <c r="AH26" s="33"/>
      <c r="AI26" s="32">
        <f t="shared" ref="AI26" si="8">+AI25</f>
        <v>10</v>
      </c>
      <c r="AJ26" s="33"/>
      <c r="AK26" s="32">
        <f t="shared" ref="AK26" si="9">+AK25</f>
        <v>16</v>
      </c>
      <c r="AL26" s="33"/>
      <c r="AM26" s="32">
        <f t="shared" ref="AM26" si="10">+AM25</f>
        <v>6</v>
      </c>
      <c r="AN26" s="33"/>
      <c r="AO26" s="32">
        <f t="shared" ref="AO26" si="11">+AO25</f>
        <v>17</v>
      </c>
      <c r="AP26" s="33"/>
      <c r="AQ26" s="32">
        <f t="shared" ref="AQ26" si="12">+AQ25</f>
        <v>15</v>
      </c>
      <c r="AR26" s="33"/>
      <c r="AS26" s="32">
        <f>+AS25</f>
        <v>17</v>
      </c>
      <c r="AT26" s="33"/>
      <c r="AU26" s="32">
        <f>+AU25</f>
        <v>15</v>
      </c>
      <c r="AV26" s="33"/>
      <c r="AW26" s="33">
        <f t="shared" ref="AW26" si="13">+AW25</f>
        <v>14</v>
      </c>
      <c r="AX26" s="33"/>
      <c r="AY26" s="33">
        <f t="shared" ref="AY26" si="14">+AY25</f>
        <v>9</v>
      </c>
      <c r="AZ26" s="33"/>
      <c r="BA26" s="33">
        <f t="shared" ref="BA26" si="15">+BA25</f>
        <v>15</v>
      </c>
      <c r="BB26" s="33"/>
      <c r="BC26" s="33">
        <f t="shared" ref="BC26" si="16">+BC25</f>
        <v>14</v>
      </c>
      <c r="BD26" s="33"/>
      <c r="BE26" s="33">
        <f t="shared" ref="BE26" si="17">+BE25</f>
        <v>3</v>
      </c>
      <c r="BF26" s="33"/>
      <c r="BG26" s="33">
        <f t="shared" ref="BG26" si="18">+BG25</f>
        <v>17</v>
      </c>
      <c r="BH26" s="33"/>
      <c r="BI26" s="33">
        <f t="shared" ref="BI26" si="19">+BI25</f>
        <v>14</v>
      </c>
      <c r="BJ26" s="33"/>
      <c r="BK26" s="33">
        <f t="shared" ref="BK26" si="20">+BK25</f>
        <v>13</v>
      </c>
      <c r="BL26" s="33"/>
      <c r="BM26" s="33">
        <f t="shared" ref="BM26:BO26" si="21">+BM25</f>
        <v>12</v>
      </c>
      <c r="BN26" s="33"/>
      <c r="BO26" s="33">
        <f t="shared" si="21"/>
        <v>10</v>
      </c>
      <c r="BP26" s="33"/>
      <c r="BQ26" s="33">
        <f t="shared" ref="BQ26" si="22">+BQ25</f>
        <v>9</v>
      </c>
      <c r="BR26" s="33"/>
      <c r="BS26" s="33">
        <f t="shared" ref="BS26" si="23">+BS25</f>
        <v>5</v>
      </c>
      <c r="BT26" s="33"/>
      <c r="BU26" s="33">
        <f t="shared" ref="BU26" si="24">+BU25</f>
        <v>12</v>
      </c>
      <c r="BV26" s="33"/>
      <c r="BW26" s="33">
        <f t="shared" ref="BW26" si="25">+BW25</f>
        <v>9</v>
      </c>
      <c r="BX26" s="33"/>
      <c r="BY26" s="33">
        <f t="shared" ref="BY26" si="26">+BY25</f>
        <v>11</v>
      </c>
      <c r="BZ26" s="33"/>
      <c r="CA26" s="33">
        <f t="shared" ref="CA26" si="27">+CA25</f>
        <v>9</v>
      </c>
      <c r="CB26" s="33"/>
      <c r="CC26" s="33">
        <f t="shared" ref="CC26" si="28">+CC25</f>
        <v>11</v>
      </c>
      <c r="CD26" s="33"/>
      <c r="CE26" s="33">
        <f t="shared" ref="CE26:CG26" si="29">+CE25</f>
        <v>11</v>
      </c>
      <c r="CF26" s="33"/>
      <c r="CG26" s="33">
        <f t="shared" si="29"/>
        <v>14</v>
      </c>
      <c r="CH26" s="33"/>
    </row>
    <row r="27" spans="2:86" x14ac:dyDescent="0.15">
      <c r="C27" s="411" t="s">
        <v>706</v>
      </c>
      <c r="D27" s="412"/>
      <c r="E27" s="412"/>
      <c r="F27" s="412"/>
      <c r="G27" s="412"/>
      <c r="H27" s="412"/>
      <c r="I27" s="34" t="str">
        <f>IF(I26&lt;=0,"Leve",IF(I26&lt;=0,"Menor",IF(I26&lt;=5,"Moderado",IF(I26&lt;=11,"Mayor","Catastrofico"))))</f>
        <v>Mayor</v>
      </c>
      <c r="J27" s="35"/>
      <c r="K27" s="34" t="str">
        <f>IF(K26&lt;=0,"Leve",IF(K26&lt;=0,"Menor",IF(K26&lt;=5,"Moderado",IF(K26&lt;=11,"Mayor","Catastrofico"))))</f>
        <v>Mayor</v>
      </c>
      <c r="L27" s="35"/>
      <c r="M27" s="34" t="str">
        <f>IF(M26&lt;=0,"Leve",IF(M26&lt;=0,"Menor",IF(M26&lt;=5,"Moderado",IF(M26&lt;=11,"Mayor","Catastrófico"))))</f>
        <v>Mayor</v>
      </c>
      <c r="N27" s="35"/>
      <c r="O27" s="34" t="str">
        <f>IF(O26&lt;=0,"Leve",IF(O26&lt;=0,"Menor",IF(O26&lt;=5,"Moderado",IF(O26&lt;=11,"Mayor","Catastrófico"))))</f>
        <v>Catastrófico</v>
      </c>
      <c r="P27" s="35"/>
      <c r="Q27" s="34" t="str">
        <f>IF(Q26&lt;=0,"Leve",IF(Q26&lt;=0,"Menor",IF(Q26&lt;=5,"Moderado",IF(Q26&lt;=11,"Mayor","Catastrófico"))))</f>
        <v>Catastrófico</v>
      </c>
      <c r="R27" s="35"/>
      <c r="S27" s="34" t="str">
        <f>IF(S26&lt;=0,"Leve",IF(S26&lt;=0,"Menor",IF(S26&lt;=5,"Moderado",IF(S26&lt;=11,"Mayor","Catastrófico"))))</f>
        <v>Catastrófico</v>
      </c>
      <c r="T27" s="35"/>
      <c r="U27" s="34" t="str">
        <f>IF(U26&lt;=0,"Leve",IF(U26&lt;=0,"Menor",IF(U26&lt;=5,"Moderado",IF(U26&lt;=11,"Mayor","Catastrófico"))))</f>
        <v>Catastrófico</v>
      </c>
      <c r="V27" s="35"/>
      <c r="W27" s="34" t="str">
        <f>IF(W26&lt;=0,"Leve",IF(W26&lt;=0,"Menor",IF(W26&lt;=5,"Moderado",IF(W26&lt;=11,"Mayor","Catastrófico"))))</f>
        <v>Catastrófico</v>
      </c>
      <c r="X27" s="35"/>
      <c r="Y27" s="34" t="str">
        <f>IF(Y26&lt;=0,"Leve",IF(Y26&lt;=0,"Menor",IF(Y26&lt;=5,"Moderado",IF(Y26&lt;=11,"Mayor","Catastrófico"))))</f>
        <v>Mayor</v>
      </c>
      <c r="Z27" s="35"/>
      <c r="AA27" s="34" t="str">
        <f>IF(AA26&lt;=0,"Leve",IF(AA26&lt;=0,"Menor",IF(AA26&lt;=5,"Moderado",IF(AA26&lt;=11,"Mayor","Catastrófico"))))</f>
        <v>Catastrófico</v>
      </c>
      <c r="AB27" s="35"/>
      <c r="AC27" s="34" t="str">
        <f>IF(AC26&lt;=0,"Leve",IF(AC26&lt;=0,"Menor",IF(AC26&lt;=5,"Moderado",IF(AC26&lt;=11,"Mayor","Catastrófico"))))</f>
        <v>Mayor</v>
      </c>
      <c r="AD27" s="35"/>
      <c r="AE27" s="34" t="str">
        <f>IF(AE26&lt;=0,"Leve",IF(AE26&lt;=0,"Menor",IF(AE26&lt;=5,"Moderado",IF(AE26&lt;=11,"Mayor","Catastrófico"))))</f>
        <v>Mayor</v>
      </c>
      <c r="AF27" s="35"/>
      <c r="AG27" s="34" t="str">
        <f>IF(AG26&lt;=0,"Leve",IF(AG26&lt;=0,"Menor",IF(AG26&lt;=5,"Moderado",IF(AG26&lt;=11,"Mayor","Catastrófico"))))</f>
        <v>Mayor</v>
      </c>
      <c r="AH27" s="35"/>
      <c r="AI27" s="34" t="str">
        <f>IF(AI26&lt;=0,"Leve",IF(AI26&lt;=0,"Menor",IF(AI26&lt;=5,"Moderado",IF(AI26&lt;=11,"Mayor","Catastrófico"))))</f>
        <v>Mayor</v>
      </c>
      <c r="AJ27" s="35"/>
      <c r="AK27" s="34" t="str">
        <f>IF(AK26&lt;=0,"Leve",IF(AK26&lt;=0,"Menor",IF(AK26&lt;=5,"Moderado",IF(AK26&lt;=11,"Mayor","Catastrófico"))))</f>
        <v>Catastrófico</v>
      </c>
      <c r="AL27" s="35"/>
      <c r="AM27" s="34" t="str">
        <f>IF(AM26&lt;=0,"Leve",IF(AM26&lt;=0,"Menor",IF(AM26&lt;=5,"Moderado",IF(AM26&lt;=11,"Mayor","Catastrófico"))))</f>
        <v>Mayor</v>
      </c>
      <c r="AN27" s="35"/>
      <c r="AO27" s="34" t="str">
        <f>IF(AO26&lt;=0,"Leve",IF(AO26&lt;=0,"Menor",IF(AO26&lt;=5,"Moderado",IF(AO26&lt;=11,"Mayor","Catastrófico"))))</f>
        <v>Catastrófico</v>
      </c>
      <c r="AP27" s="35"/>
      <c r="AQ27" s="34" t="str">
        <f>IF(AQ26&lt;=0,"Leve",IF(AQ26&lt;=0,"Menor",IF(AQ26&lt;=5,"Moderado",IF(AQ26&lt;=11,"Mayor","Catastrófico"))))</f>
        <v>Catastrófico</v>
      </c>
      <c r="AR27" s="35"/>
      <c r="AS27" s="34" t="str">
        <f>IF(AS26&lt;=0,"Leve",IF(AS26&lt;=0,"Menor",IF(AS26&lt;=5,"Moderado",IF(AS26&lt;=11,"Mayor","Catastrófico"))))</f>
        <v>Catastrófico</v>
      </c>
      <c r="AT27" s="35"/>
      <c r="AU27" s="34" t="str">
        <f>IF(AU26&lt;=0,"Leve",IF(AU26&lt;=0,"Menor",IF(AU26&lt;=5,"Moderado",IF(AU26&lt;=11,"Mayor","Catastrófico"))))</f>
        <v>Catastrófico</v>
      </c>
      <c r="AV27" s="35"/>
      <c r="AW27" s="34" t="str">
        <f>IF(AW26&lt;=0,"Leve",IF(AW26&lt;=0,"Menor",IF(AW26&lt;=5,"Moderado",IF(AW26&lt;=11,"Mayor","Catastrófico"))))</f>
        <v>Catastrófico</v>
      </c>
      <c r="AX27" s="35"/>
      <c r="AY27" s="34" t="str">
        <f>IF(AY26&lt;=0,"Leve",IF(AY26&lt;=0,"Menor",IF(AY26&lt;=5,"Moderado",IF(AY26&lt;=11,"Mayor","Catastrófico"))))</f>
        <v>Mayor</v>
      </c>
      <c r="AZ27" s="35"/>
      <c r="BA27" s="34" t="str">
        <f>IF(BA26&lt;=0,"Leve",IF(BA26&lt;=0,"Menor",IF(BA26&lt;=5,"Moderado",IF(BA26&lt;=11,"Mayor","Catastrófico"))))</f>
        <v>Catastrófico</v>
      </c>
      <c r="BB27" s="35"/>
      <c r="BC27" s="34" t="str">
        <f>IF(BC26&lt;=0,"Leve",IF(BC26&lt;=0,"Menor",IF(BC26&lt;=5,"Moderado",IF(BC26&lt;=11,"Mayor","Catastrófico"))))</f>
        <v>Catastrófico</v>
      </c>
      <c r="BD27" s="35"/>
      <c r="BE27" s="34" t="str">
        <f>IF(BE26&lt;=0,"Leve",IF(BE26&lt;=0,"Menor",IF(BE26&lt;=5,"Moderado",IF(BE26&lt;=11,"Mayor","Catastrófico"))))</f>
        <v>Moderado</v>
      </c>
      <c r="BF27" s="35"/>
      <c r="BG27" s="34" t="str">
        <f>IF(BG26&lt;=0,"Leve",IF(BG26&lt;=0,"Menor",IF(BG26&lt;=5,"Moderado",IF(BG26&lt;=11,"Mayor","Catastrófico"))))</f>
        <v>Catastrófico</v>
      </c>
      <c r="BH27" s="35"/>
      <c r="BI27" s="34" t="str">
        <f>IF(BI26&lt;=0,"Leve",IF(BI26&lt;=0,"Menor",IF(BI26&lt;=5,"Moderado",IF(BI26&lt;=11,"Mayor","Catastrófico"))))</f>
        <v>Catastrófico</v>
      </c>
      <c r="BJ27" s="35"/>
      <c r="BK27" s="34" t="str">
        <f>IF(BK26&lt;=0,"Leve",IF(BK26&lt;=0,"Menor",IF(BK26&lt;=5,"Moderado",IF(BK26&lt;=11,"Mayor","Catastrófico"))))</f>
        <v>Catastrófico</v>
      </c>
      <c r="BL27" s="35"/>
      <c r="BM27" s="34" t="str">
        <f>IF(BM26&lt;=0,"Leve",IF(BM26&lt;=0,"Menor",IF(BM26&lt;=5,"Moderado",IF(BM26&lt;=11,"Mayor","Catastrófico"))))</f>
        <v>Catastrófico</v>
      </c>
      <c r="BN27" s="35"/>
      <c r="BO27" s="34" t="str">
        <f>IF(BO26&lt;=0,"Leve",IF(BO26&lt;=0,"Menor",IF(BO26&lt;=5,"Moderado",IF(BO26&lt;=11,"Mayor","Catastrófico"))))</f>
        <v>Mayor</v>
      </c>
      <c r="BP27" s="35"/>
      <c r="BQ27" s="34" t="str">
        <f>IF(BQ26&lt;=0,"Leve",IF(BQ26&lt;=0,"Menor",IF(BQ26&lt;=5,"Moderado",IF(BQ26&lt;=11,"Mayor","Catastrófico"))))</f>
        <v>Mayor</v>
      </c>
      <c r="BR27" s="35"/>
      <c r="BS27" s="34" t="str">
        <f>IF(BS26&lt;=0,"Leve",IF(BS26&lt;=0,"Menor",IF(BS26&lt;=5,"Moderado",IF(BS26&lt;=11,"Mayor","Catastrófico"))))</f>
        <v>Moderado</v>
      </c>
      <c r="BT27" s="35"/>
      <c r="BU27" s="34" t="str">
        <f>IF(BU26&lt;=0,"Leve",IF(BU26&lt;=0,"Menor",IF(BU26&lt;=5,"Moderado",IF(BU26&lt;=11,"Mayor","Catastrófico"))))</f>
        <v>Catastrófico</v>
      </c>
      <c r="BV27" s="35"/>
      <c r="BW27" s="34" t="str">
        <f>IF(BW26&lt;=0,"Leve",IF(BW26&lt;=0,"Menor",IF(BW26&lt;=5,"Moderado",IF(BW26&lt;=11,"Mayor","Catastrófico"))))</f>
        <v>Mayor</v>
      </c>
      <c r="BX27" s="35"/>
      <c r="BY27" s="34" t="str">
        <f>IF(BY26&lt;=0,"Leve",IF(BY26&lt;=0,"Menor",IF(BY26&lt;=5,"Moderado",IF(BY26&lt;=11,"Mayor","Catastrófico"))))</f>
        <v>Mayor</v>
      </c>
      <c r="BZ27" s="35"/>
      <c r="CA27" s="34" t="str">
        <f>IF(CA26&lt;=0,"Leve",IF(CA26&lt;=0,"Menor",IF(CA26&lt;=5,"Moderado",IF(CA26&lt;=11,"Mayor","Catastrófico"))))</f>
        <v>Mayor</v>
      </c>
      <c r="CB27" s="35"/>
      <c r="CC27" s="34" t="str">
        <f>IF(CC26&lt;=0,"Leve",IF(CC26&lt;=0,"Menor",IF(CC26&lt;=5,"Moderado",IF(CC26&lt;=11,"Mayor","Catastrófico"))))</f>
        <v>Mayor</v>
      </c>
      <c r="CD27" s="35"/>
      <c r="CE27" s="34" t="str">
        <f>IF(CE26&lt;=0,"Leve",IF(CE26&lt;=0,"Menor",IF(CE26&lt;=5,"Moderado",IF(CE26&lt;=11,"Mayor","Catastrófico"))))</f>
        <v>Mayor</v>
      </c>
      <c r="CF27" s="35"/>
      <c r="CG27" s="34" t="str">
        <f>IF(CG26&lt;=0,"Leve",IF(CG26&lt;=0,"Menor",IF(CG26&lt;=5,"Moderado",IF(CG26&lt;=11,"Mayor","Catastrófico"))))</f>
        <v>Catastrófico</v>
      </c>
      <c r="CH27" s="35"/>
    </row>
    <row r="30" spans="2:86" s="43" customFormat="1" x14ac:dyDescent="0.15"/>
    <row r="31" spans="2:86" s="43" customFormat="1" x14ac:dyDescent="0.15"/>
    <row r="32" spans="2:86" s="43" customFormat="1" x14ac:dyDescent="0.15"/>
    <row r="33" spans="15:15" s="43" customFormat="1" x14ac:dyDescent="0.15"/>
    <row r="34" spans="15:15" s="43" customFormat="1" x14ac:dyDescent="0.15"/>
    <row r="35" spans="15:15" s="43" customFormat="1" x14ac:dyDescent="0.15"/>
    <row r="36" spans="15:15" s="43" customFormat="1" x14ac:dyDescent="0.15"/>
    <row r="37" spans="15:15" s="43" customFormat="1" x14ac:dyDescent="0.15"/>
    <row r="38" spans="15:15" s="43" customFormat="1" x14ac:dyDescent="0.15"/>
    <row r="39" spans="15:15" s="43" customFormat="1" x14ac:dyDescent="0.15"/>
    <row r="40" spans="15:15" s="43" customFormat="1" x14ac:dyDescent="0.15"/>
    <row r="41" spans="15:15" s="43" customFormat="1" x14ac:dyDescent="0.15"/>
    <row r="42" spans="15:15" s="43" customFormat="1" x14ac:dyDescent="0.15">
      <c r="O42" s="43" t="e">
        <f ca="1">'Tabla Impacto'!I27:J27SI(M42&lt;=3,"Leve",IF(M42&lt;=6,"Menor",IF(M42&lt;=10,"Moderado",IF(M42&lt;=14,"Mayor","Catastrofico"))))</f>
        <v>#NAME?</v>
      </c>
    </row>
    <row r="43" spans="15:15" s="43" customFormat="1" x14ac:dyDescent="0.15"/>
    <row r="44" spans="15:15" s="43" customFormat="1" x14ac:dyDescent="0.15"/>
    <row r="45" spans="15:15" s="43" customFormat="1" x14ac:dyDescent="0.15"/>
    <row r="46" spans="15:15" s="43" customFormat="1" x14ac:dyDescent="0.15"/>
    <row r="47" spans="15:15" s="43" customFormat="1" x14ac:dyDescent="0.15"/>
    <row r="48" spans="15:15" s="43" customFormat="1" x14ac:dyDescent="0.15"/>
    <row r="49" s="43" customFormat="1" x14ac:dyDescent="0.15"/>
    <row r="50" s="43" customFormat="1" x14ac:dyDescent="0.15"/>
    <row r="51" s="43" customFormat="1" x14ac:dyDescent="0.15"/>
    <row r="52" s="43" customFormat="1" x14ac:dyDescent="0.15"/>
    <row r="53" s="43" customFormat="1" x14ac:dyDescent="0.15"/>
    <row r="54" s="43" customFormat="1" x14ac:dyDescent="0.15"/>
  </sheetData>
  <mergeCells count="107">
    <mergeCell ref="S2:T2"/>
    <mergeCell ref="U2:V2"/>
    <mergeCell ref="W2:X2"/>
    <mergeCell ref="I2:J2"/>
    <mergeCell ref="K2:L2"/>
    <mergeCell ref="M2:N2"/>
    <mergeCell ref="O2:P2"/>
    <mergeCell ref="CA2:CB2"/>
    <mergeCell ref="BO2:BP2"/>
    <mergeCell ref="AU2:AV2"/>
    <mergeCell ref="AW2:AX2"/>
    <mergeCell ref="Q2:R2"/>
    <mergeCell ref="AY2:AZ2"/>
    <mergeCell ref="BA2:BB2"/>
    <mergeCell ref="BC2:BD2"/>
    <mergeCell ref="BE2:BF2"/>
    <mergeCell ref="BG2:BH2"/>
    <mergeCell ref="BI2:BJ2"/>
    <mergeCell ref="BK2:BL2"/>
    <mergeCell ref="BM2:BN2"/>
    <mergeCell ref="AQ2:AR2"/>
    <mergeCell ref="AS2:AT2"/>
    <mergeCell ref="AM2:AN2"/>
    <mergeCell ref="AO2:AP2"/>
    <mergeCell ref="CA3:CB3"/>
    <mergeCell ref="CC2:CD2"/>
    <mergeCell ref="CC3:CD3"/>
    <mergeCell ref="CE2:CF2"/>
    <mergeCell ref="CE3:CF3"/>
    <mergeCell ref="BU2:BV2"/>
    <mergeCell ref="BU3:BV3"/>
    <mergeCell ref="BW2:BX2"/>
    <mergeCell ref="BW3:BX3"/>
    <mergeCell ref="BY2:BZ2"/>
    <mergeCell ref="BY3:BZ3"/>
    <mergeCell ref="BO3:BP3"/>
    <mergeCell ref="BQ2:BR2"/>
    <mergeCell ref="BQ3:BR3"/>
    <mergeCell ref="BS2:BT2"/>
    <mergeCell ref="BS3:BT3"/>
    <mergeCell ref="B3:B4"/>
    <mergeCell ref="C26:H26"/>
    <mergeCell ref="I3:J3"/>
    <mergeCell ref="K3:L3"/>
    <mergeCell ref="M3:N3"/>
    <mergeCell ref="O3:P3"/>
    <mergeCell ref="Q3:R3"/>
    <mergeCell ref="C16:H16"/>
    <mergeCell ref="C5:H5"/>
    <mergeCell ref="C6:H6"/>
    <mergeCell ref="C7:H7"/>
    <mergeCell ref="C8:H8"/>
    <mergeCell ref="C9:H9"/>
    <mergeCell ref="C10:H10"/>
    <mergeCell ref="C11:H11"/>
    <mergeCell ref="C12:H12"/>
    <mergeCell ref="C13:H13"/>
    <mergeCell ref="C15:H15"/>
    <mergeCell ref="B2:H2"/>
    <mergeCell ref="C27:H27"/>
    <mergeCell ref="BC3:BD3"/>
    <mergeCell ref="BE3:BF3"/>
    <mergeCell ref="BG3:BH3"/>
    <mergeCell ref="BI3:BJ3"/>
    <mergeCell ref="AS3:AT3"/>
    <mergeCell ref="AU3:AV3"/>
    <mergeCell ref="AW3:AX3"/>
    <mergeCell ref="AY3:AZ3"/>
    <mergeCell ref="BA3:BB3"/>
    <mergeCell ref="AI3:AJ3"/>
    <mergeCell ref="AK3:AL3"/>
    <mergeCell ref="AM3:AN3"/>
    <mergeCell ref="AO3:AP3"/>
    <mergeCell ref="AQ3:AR3"/>
    <mergeCell ref="Y3:Z3"/>
    <mergeCell ref="S26:T26"/>
    <mergeCell ref="E25:H25"/>
    <mergeCell ref="C23:H23"/>
    <mergeCell ref="C17:H17"/>
    <mergeCell ref="C19:H19"/>
    <mergeCell ref="C20:H20"/>
    <mergeCell ref="C21:H21"/>
    <mergeCell ref="C14:H14"/>
    <mergeCell ref="CG2:CH2"/>
    <mergeCell ref="CG3:CH3"/>
    <mergeCell ref="B1:CH1"/>
    <mergeCell ref="BM3:BN3"/>
    <mergeCell ref="C24:H24"/>
    <mergeCell ref="C25:D25"/>
    <mergeCell ref="BK3:BL3"/>
    <mergeCell ref="AA3:AB3"/>
    <mergeCell ref="AC3:AD3"/>
    <mergeCell ref="AE3:AF3"/>
    <mergeCell ref="AG3:AH3"/>
    <mergeCell ref="S3:T3"/>
    <mergeCell ref="U3:V3"/>
    <mergeCell ref="W3:X3"/>
    <mergeCell ref="C22:H22"/>
    <mergeCell ref="C3:H4"/>
    <mergeCell ref="C18:H18"/>
    <mergeCell ref="Y2:Z2"/>
    <mergeCell ref="AA2:AB2"/>
    <mergeCell ref="AC2:AD2"/>
    <mergeCell ref="AE2:AF2"/>
    <mergeCell ref="AG2:AH2"/>
    <mergeCell ref="AI2:AJ2"/>
    <mergeCell ref="AK2:AL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Instructivo</vt:lpstr>
      <vt:lpstr>Mapa final</vt:lpstr>
      <vt:lpstr>Hoja5</vt:lpstr>
      <vt:lpstr>Hoja2</vt:lpstr>
      <vt:lpstr>Datos</vt:lpstr>
      <vt:lpstr>Mapa riesgos inherentes</vt:lpstr>
      <vt:lpstr>Mapa riesgos residuales</vt:lpstr>
      <vt:lpstr>Probabilidad</vt:lpstr>
      <vt:lpstr>Tabla Impacto</vt:lpstr>
      <vt:lpstr>Impacto</vt:lpstr>
      <vt:lpstr>Matriz</vt:lpstr>
      <vt:lpstr>Control de cambios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Jorge Figueredo</cp:lastModifiedBy>
  <cp:revision/>
  <dcterms:created xsi:type="dcterms:W3CDTF">2020-03-24T23:12:47Z</dcterms:created>
  <dcterms:modified xsi:type="dcterms:W3CDTF">2024-12-30T21:58:50Z</dcterms:modified>
  <cp:category/>
  <cp:contentStatus/>
</cp:coreProperties>
</file>